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160"/>
  </bookViews>
  <sheets>
    <sheet name="Question 1" sheetId="4" r:id="rId1"/>
    <sheet name="question 2 " sheetId="3" r:id="rId2"/>
    <sheet name="question 3" sheetId="2" r:id="rId3"/>
    <sheet name="Question 6. " sheetId="6" r:id="rId4"/>
    <sheet name="Number 17" sheetId="8" r:id="rId5"/>
  </sheets>
  <calcPr calcId="181029" concurrentCalc="0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58" i="8"/>
  <c r="F59"/>
  <c r="F60"/>
  <c r="G59"/>
  <c r="H58"/>
  <c r="H59"/>
  <c r="H60"/>
  <c r="I59"/>
  <c r="J59"/>
  <c r="K59"/>
  <c r="L59"/>
  <c r="H55"/>
  <c r="H56"/>
  <c r="H57"/>
  <c r="I56"/>
  <c r="J56"/>
  <c r="F55"/>
  <c r="F56"/>
  <c r="F57"/>
  <c r="G57"/>
  <c r="K56"/>
  <c r="L56"/>
  <c r="H45"/>
  <c r="H46"/>
  <c r="H47"/>
  <c r="I46"/>
  <c r="J46"/>
  <c r="H42"/>
  <c r="H43"/>
  <c r="H44"/>
  <c r="I43"/>
  <c r="J43"/>
  <c r="F47"/>
  <c r="F45"/>
  <c r="F46"/>
  <c r="G46"/>
  <c r="F42"/>
  <c r="F43"/>
  <c r="F44"/>
  <c r="G44"/>
  <c r="F27"/>
  <c r="F28"/>
  <c r="F29"/>
  <c r="G28"/>
  <c r="F24"/>
  <c r="F25"/>
  <c r="F26"/>
  <c r="G26"/>
  <c r="A55" i="6"/>
  <c r="B37" i="4"/>
  <c r="F2"/>
  <c r="F3"/>
  <c r="F4"/>
  <c r="F5"/>
  <c r="F6"/>
  <c r="F7"/>
  <c r="F8"/>
  <c r="F9"/>
  <c r="F10"/>
  <c r="C27"/>
  <c r="E2"/>
  <c r="E3"/>
  <c r="E4"/>
  <c r="E5"/>
  <c r="E6"/>
  <c r="E7"/>
  <c r="E8"/>
  <c r="E9"/>
  <c r="E10"/>
  <c r="C26"/>
  <c r="D2"/>
  <c r="D3"/>
  <c r="D4"/>
  <c r="D5"/>
  <c r="D6"/>
  <c r="D7"/>
  <c r="D8"/>
  <c r="D9"/>
  <c r="D10"/>
  <c r="C25"/>
  <c r="C10"/>
  <c r="C24"/>
  <c r="B10"/>
  <c r="B23" i="3"/>
  <c r="B21"/>
  <c r="B22"/>
  <c r="B11"/>
  <c r="B15"/>
  <c r="B12" i="2"/>
  <c r="B13"/>
  <c r="B14"/>
  <c r="D5"/>
  <c r="F5"/>
  <c r="D7"/>
  <c r="E7"/>
  <c r="D3"/>
  <c r="D4"/>
  <c r="E4"/>
  <c r="D6"/>
  <c r="F6"/>
  <c r="F3"/>
  <c r="E3"/>
</calcChain>
</file>

<file path=xl/sharedStrings.xml><?xml version="1.0" encoding="utf-8"?>
<sst xmlns="http://schemas.openxmlformats.org/spreadsheetml/2006/main" count="198" uniqueCount="158">
  <si>
    <t>A</t>
  </si>
  <si>
    <t>B</t>
  </si>
  <si>
    <t>C</t>
  </si>
  <si>
    <t>D</t>
  </si>
  <si>
    <t>E</t>
  </si>
  <si>
    <t>F</t>
  </si>
  <si>
    <t>2-dayrate</t>
  </si>
  <si>
    <t>BOXES</t>
  </si>
  <si>
    <t>Unit price</t>
  </si>
  <si>
    <t>annual holding cost</t>
  </si>
  <si>
    <t>3-day rate</t>
  </si>
  <si>
    <t>9 day rate</t>
  </si>
  <si>
    <t>4day rate</t>
  </si>
  <si>
    <t>7dayrate</t>
  </si>
  <si>
    <t>daily holding cost</t>
  </si>
  <si>
    <t xml:space="preserve">in terms of thetotal  holding cost and the shipping cost. A 9dayrate has the lowest </t>
  </si>
  <si>
    <t>workings</t>
  </si>
  <si>
    <t>Holding cost</t>
  </si>
  <si>
    <t>Shipping rate</t>
  </si>
  <si>
    <t xml:space="preserve">The manager should consider a three day rate of ship A, since it has the lowest cost </t>
  </si>
  <si>
    <t>rate of shipping but the highest holding cost, where as, the twoday rate has the lowest shipping rate</t>
  </si>
  <si>
    <t>but the shipping rate.</t>
  </si>
  <si>
    <t>total price</t>
  </si>
  <si>
    <t>total cost</t>
  </si>
  <si>
    <t>Assembling days</t>
  </si>
  <si>
    <t xml:space="preserve"> assembling Rate per day</t>
  </si>
  <si>
    <t>heating element production p/d</t>
  </si>
  <si>
    <t>(production p/d*2)- (assemble p/d *2)</t>
  </si>
  <si>
    <t>units per batch</t>
  </si>
  <si>
    <t>(production per day*no.days)/units per batch</t>
  </si>
  <si>
    <t>100 batches per year</t>
  </si>
  <si>
    <t xml:space="preserve">   </t>
  </si>
  <si>
    <t>difference between whats produces and used</t>
  </si>
  <si>
    <t>new job</t>
  </si>
  <si>
    <t>4days</t>
  </si>
  <si>
    <t>0.5days</t>
  </si>
  <si>
    <t>set up for making batch</t>
  </si>
  <si>
    <t>in fourdays production of batch</t>
  </si>
  <si>
    <t>excess for a batch</t>
  </si>
  <si>
    <t>in 4days what required</t>
  </si>
  <si>
    <t>average inventory per day</t>
  </si>
  <si>
    <t>question 2d</t>
  </si>
  <si>
    <t>question 2b- inventory in two days</t>
  </si>
  <si>
    <t>question 2a- annual batch</t>
  </si>
  <si>
    <t>question 2c- average inventory</t>
  </si>
  <si>
    <t xml:space="preserve">there is enough time for the new job, since the production is in excess each </t>
  </si>
  <si>
    <t>day, therefore the new job can be done two days after the production of the</t>
  </si>
  <si>
    <t xml:space="preserve">heating element at a rate of 800 per day.this will ensure that there is  no shortage </t>
  </si>
  <si>
    <t>for the assembling process.</t>
  </si>
  <si>
    <t xml:space="preserve">Year </t>
  </si>
  <si>
    <t>Sales (in $ 100000)</t>
  </si>
  <si>
    <t>US Births (In Millions)</t>
  </si>
  <si>
    <t>XY</t>
  </si>
  <si>
    <t>X2</t>
  </si>
  <si>
    <t>Y2</t>
  </si>
  <si>
    <t xml:space="preserve">TOTAL </t>
  </si>
  <si>
    <t>NUMBER ONE A.</t>
  </si>
  <si>
    <t>Y=a + bX</t>
  </si>
  <si>
    <t>Where</t>
  </si>
  <si>
    <t>Y= Sales in US$ 100000</t>
  </si>
  <si>
    <t>X= US Births in Million</t>
  </si>
  <si>
    <t> Σx =</t>
  </si>
  <si>
    <t>Σxy =</t>
  </si>
  <si>
    <t>Σx2 =</t>
  </si>
  <si>
    <t>Σy2 =</t>
  </si>
  <si>
    <t>n    =</t>
  </si>
  <si>
    <t>a =  ((63.7 X96.07) -(27.5X218.71))/(8(96.07)-(27.5x27.5)) = 8.54053614947197</t>
  </si>
  <si>
    <t>b = (8(218.71)-(27.5X63.7))/(8(96.07X96.07)-(27.5X27.5)) = -0.168155970755482</t>
  </si>
  <si>
    <t>Therefore</t>
  </si>
  <si>
    <t>Baseline prediction - is the average value of dependent variable.</t>
  </si>
  <si>
    <t>Baseline Prediction</t>
  </si>
  <si>
    <t xml:space="preserve">Number 1A. </t>
  </si>
  <si>
    <t xml:space="preserve">Regression Equation </t>
  </si>
  <si>
    <t>Y = 854053.6 - 0.16816X</t>
  </si>
  <si>
    <t>Where Y= SALES IN US$ 100000 and X = US BIRTHS IN MILLIONS</t>
  </si>
  <si>
    <t xml:space="preserve">Holding constant the rate of child birth in the uited states, 854053.6 US$  value of   sales in the united are explained by other factors in a year.   </t>
  </si>
  <si>
    <t xml:space="preserve">This shows that an holding all other factors constant, a unit increase in US BIRTH RATE in the preceeding year by one unit leads to a 0.16816 decrease in the value of sales in that  year.  </t>
  </si>
  <si>
    <t>Number 1. B</t>
  </si>
  <si>
    <t>Y = 854053.6 - 0.16816x3.3</t>
  </si>
  <si>
    <t>=</t>
  </si>
  <si>
    <t>The expected amount of sales in that year is  USD$ 299125.6</t>
  </si>
  <si>
    <t>Time taken between 7.00pm and 9.00pm  (In Hours)</t>
  </si>
  <si>
    <t>Trucks Arrival Rate per hour           λ</t>
  </si>
  <si>
    <t xml:space="preserve">40 trucks per hour </t>
  </si>
  <si>
    <t>2 hours</t>
  </si>
  <si>
    <t>Number of servicers (M)</t>
  </si>
  <si>
    <t>Rate of inspectors truck's inspection an hour μ</t>
  </si>
  <si>
    <t>25 Trucks per hour</t>
  </si>
  <si>
    <t>Where Lq=Number of truckswaiting∈line</t>
  </si>
  <si>
    <t>(λ/μ) = 40/25 = 1.6</t>
  </si>
  <si>
    <t>Lq=2.844P0=0.111Ls=2.844+1.6</t>
  </si>
  <si>
    <t>Answer = 4.44</t>
  </si>
  <si>
    <t xml:space="preserve">Lq and P0 for λ/μ = 1.6 </t>
  </si>
  <si>
    <t>and M= 2</t>
  </si>
  <si>
    <t>Ws= (Lq/λ )+(1/μ)</t>
  </si>
  <si>
    <t>Ws = (2.844/40) +( 1/25)</t>
  </si>
  <si>
    <t xml:space="preserve">The answer is = 6.67 minutes or 0.1111  hours </t>
  </si>
  <si>
    <t>Where Pw= Probability that an arrival will have to waitfor service</t>
  </si>
  <si>
    <t>Wa= Is the Average wait time for an arrival notimmediately served</t>
  </si>
  <si>
    <t>Wq = Average wait time in the queue</t>
  </si>
  <si>
    <t>Therefore  Wa=1/(Mμ−λ )</t>
  </si>
  <si>
    <t>1/((2×25)−40)) = 1/10</t>
  </si>
  <si>
    <t>But Wq=Lq/λ</t>
  </si>
  <si>
    <t>2.844/40</t>
  </si>
  <si>
    <t>Thus Wq = 0.0711</t>
  </si>
  <si>
    <t>Thus Wa=0.1</t>
  </si>
  <si>
    <t xml:space="preserve">Substituting the values into equation 1. </t>
  </si>
  <si>
    <t xml:space="preserve">Pw=Wq/Wa </t>
  </si>
  <si>
    <t>We have = 0.0711/0.1</t>
  </si>
  <si>
    <t>The answer is = 0.7111 as the probabiliyy that both of the two inspectors will be busy at the same time</t>
  </si>
  <si>
    <t>Given by =  1/((2×25)−40)) = 1/10</t>
  </si>
  <si>
    <t>Thus average waiting time of atruck is 6 minutes</t>
  </si>
  <si>
    <t>1/10 x (60minutes)</t>
  </si>
  <si>
    <t xml:space="preserve">But K is given by  </t>
  </si>
  <si>
    <r>
      <t>K = (1-Specified %)/(Lp(1-</t>
    </r>
    <r>
      <rPr>
        <i/>
        <sz val="11"/>
        <color theme="1"/>
        <rFont val="Calibri"/>
        <family val="2"/>
        <scheme val="minor"/>
      </rPr>
      <t>p</t>
    </r>
    <r>
      <rPr>
        <sz val="11"/>
        <color theme="1"/>
        <rFont val="Calibri"/>
        <family val="2"/>
        <scheme val="minor"/>
      </rPr>
      <t>))</t>
    </r>
  </si>
  <si>
    <r>
      <t xml:space="preserve">where </t>
    </r>
    <r>
      <rPr>
        <i/>
        <sz val="11"/>
        <color theme="1"/>
        <rFont val="Calibri"/>
        <family val="2"/>
        <scheme val="minor"/>
      </rPr>
      <t>p=λ/Mμ</t>
    </r>
  </si>
  <si>
    <t>Given by 40/2x25 = 0.80</t>
  </si>
  <si>
    <t>But Ls = 2.844 with a specified % of 97%</t>
  </si>
  <si>
    <r>
      <t>Thus K = (1-Specified %)/(Lp(1-</t>
    </r>
    <r>
      <rPr>
        <i/>
        <sz val="11"/>
        <color theme="1"/>
        <rFont val="Calibri"/>
        <family val="2"/>
        <scheme val="minor"/>
      </rPr>
      <t>p</t>
    </r>
    <r>
      <rPr>
        <sz val="11"/>
        <color theme="1"/>
        <rFont val="Calibri"/>
        <family val="2"/>
        <scheme val="minor"/>
      </rPr>
      <t>))</t>
    </r>
  </si>
  <si>
    <t>K = (1-0.97)/(2.844*(1-0.8))</t>
  </si>
  <si>
    <r>
      <t>L</t>
    </r>
    <r>
      <rPr>
        <i/>
        <sz val="11"/>
        <color theme="1"/>
        <rFont val="Calibri"/>
        <family val="2"/>
        <scheme val="minor"/>
      </rPr>
      <t>max = ln(</t>
    </r>
    <r>
      <rPr>
        <sz val="11"/>
        <color theme="1"/>
        <rFont val="Calibri"/>
        <family val="2"/>
        <scheme val="minor"/>
      </rPr>
      <t>0.05274)/</t>
    </r>
    <r>
      <rPr>
        <i/>
        <sz val="11"/>
        <color theme="1"/>
        <rFont val="Calibri"/>
        <family val="2"/>
        <scheme val="minor"/>
      </rPr>
      <t>ln(</t>
    </r>
    <r>
      <rPr>
        <sz val="11"/>
        <color theme="1"/>
        <rFont val="Calibri"/>
        <family val="2"/>
        <scheme val="minor"/>
      </rPr>
      <t>0.80)</t>
    </r>
  </si>
  <si>
    <t xml:space="preserve">The approximate number of trucks therefore will be 13 trucks </t>
  </si>
  <si>
    <t>Thus we have = -0.2.942333/-0.2233 = 13</t>
  </si>
  <si>
    <t xml:space="preserve">e. The inspector would be required to increase the speeed of insoection </t>
  </si>
  <si>
    <r>
      <rPr>
        <b/>
        <sz val="11"/>
        <color theme="1"/>
        <rFont val="Calibri"/>
        <family val="2"/>
        <scheme val="minor"/>
      </rPr>
      <t>f</t>
    </r>
    <r>
      <rPr>
        <sz val="11"/>
        <color theme="1"/>
        <rFont val="Calibri"/>
        <family val="2"/>
        <scheme val="minor"/>
      </rPr>
      <t>. Lmax = lnK/ln</t>
    </r>
    <r>
      <rPr>
        <i/>
        <sz val="11"/>
        <color theme="1"/>
        <rFont val="Calibri"/>
        <family val="2"/>
        <scheme val="minor"/>
      </rPr>
      <t>p</t>
    </r>
  </si>
  <si>
    <t>a. Number of trucks in the system is given by Ls=Lq + (λ/μ)</t>
  </si>
  <si>
    <t>b. Total Time needed by the driver  to be spent at the staion</t>
  </si>
  <si>
    <t xml:space="preserve">c. Total time required to be spent at station:  Pw=Wq/Wa  …....(Equation 1)
</t>
  </si>
  <si>
    <t>d. Wa = 1/(Mμ−λ )</t>
  </si>
  <si>
    <t>Number 17</t>
  </si>
  <si>
    <t>ACTIVITY</t>
  </si>
  <si>
    <t>TOP</t>
  </si>
  <si>
    <t>BOTTOM</t>
  </si>
  <si>
    <t>Expected Time = (Optimistic Time + 4xMean Time + Pesssimist Time)/6)</t>
  </si>
  <si>
    <t>PATH</t>
  </si>
  <si>
    <t>TIME ESTIMATES</t>
  </si>
  <si>
    <t>Optimistic Time</t>
  </si>
  <si>
    <t>Mean Time</t>
  </si>
  <si>
    <t>Pessimistic Time</t>
  </si>
  <si>
    <t xml:space="preserve">Expected Time </t>
  </si>
  <si>
    <t>Total Time</t>
  </si>
  <si>
    <t xml:space="preserve">From the table represented above the path A-B-C has highest top duration time of 18.5 days which makes it the critical path f the project </t>
  </si>
  <si>
    <t xml:space="preserve">Number 17. b. </t>
  </si>
  <si>
    <t>Computing the probability that the project wikl be completed within 18 days</t>
  </si>
  <si>
    <t>we use the following formulars</t>
  </si>
  <si>
    <t>First we calculate the Standard Deviation</t>
  </si>
  <si>
    <t>Standard Deviation = Squareroot of the variance</t>
  </si>
  <si>
    <t xml:space="preserve"> From the table we have </t>
  </si>
  <si>
    <t xml:space="preserve">Variance of the Activities </t>
  </si>
  <si>
    <t>Standard Deviation</t>
  </si>
  <si>
    <t xml:space="preserve">Path Variance </t>
  </si>
  <si>
    <t>We calaculate the Z-Scroe Values then use them to calculate the probalilties</t>
  </si>
  <si>
    <r>
      <t xml:space="preserve">Z Value = (Specific Time (x)  - Path Mean </t>
    </r>
    <r>
      <rPr>
        <u/>
        <sz val="11"/>
        <color theme="1"/>
        <rFont val="Calibri"/>
        <family val="2"/>
        <scheme val="minor"/>
      </rPr>
      <t>(u)</t>
    </r>
    <r>
      <rPr>
        <sz val="11"/>
        <color theme="1"/>
        <rFont val="Calibri"/>
        <family val="2"/>
        <scheme val="minor"/>
      </rPr>
      <t xml:space="preserve"> / Path Standard Deviation</t>
    </r>
  </si>
  <si>
    <t xml:space="preserve">Z Value </t>
  </si>
  <si>
    <t>Probability</t>
  </si>
  <si>
    <t xml:space="preserve">The probability of completing the project within three days is 0.3341 </t>
  </si>
  <si>
    <t>The critical path of the project as shown bhy the table above is 18.5 Days</t>
  </si>
  <si>
    <t xml:space="preserve">Netwrok Diagram for the above activities 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</si>
</sst>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777777"/>
      <name val="Arial"/>
      <family val="2"/>
    </font>
    <font>
      <sz val="11"/>
      <color rgb="FF222222"/>
      <name val="Arial"/>
      <family val="2"/>
    </font>
    <font>
      <sz val="11"/>
      <color rgb="FF000000"/>
      <name val="Calibri"/>
      <family val="2"/>
      <scheme val="minor"/>
    </font>
    <font>
      <i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1" fillId="0" borderId="0" xfId="0" applyFont="1"/>
    <xf numFmtId="0" fontId="0" fillId="0" borderId="0" xfId="0"/>
    <xf numFmtId="0" fontId="0" fillId="0" borderId="0" xfId="0"/>
    <xf numFmtId="0" fontId="1" fillId="2" borderId="1" xfId="0" applyFont="1" applyFill="1" applyBorder="1"/>
    <xf numFmtId="0" fontId="0" fillId="0" borderId="1" xfId="0" applyBorder="1"/>
    <xf numFmtId="0" fontId="1" fillId="3" borderId="1" xfId="0" applyFont="1" applyFill="1" applyBorder="1"/>
    <xf numFmtId="0" fontId="1" fillId="4" borderId="2" xfId="0" applyFont="1" applyFill="1" applyBorder="1"/>
    <xf numFmtId="0" fontId="1" fillId="4" borderId="3" xfId="0" applyFont="1" applyFill="1" applyBorder="1"/>
    <xf numFmtId="0" fontId="1" fillId="4" borderId="4" xfId="0" applyFont="1" applyFill="1" applyBorder="1"/>
    <xf numFmtId="0" fontId="1" fillId="4" borderId="0" xfId="0" applyFont="1" applyFill="1"/>
    <xf numFmtId="0" fontId="0" fillId="4" borderId="5" xfId="0" applyFill="1" applyBorder="1"/>
    <xf numFmtId="0" fontId="0" fillId="4" borderId="6" xfId="0" applyFill="1" applyBorder="1"/>
    <xf numFmtId="0" fontId="0" fillId="4" borderId="7" xfId="0" applyFill="1" applyBorder="1"/>
    <xf numFmtId="0" fontId="0" fillId="4" borderId="8" xfId="0" applyFill="1" applyBorder="1"/>
    <xf numFmtId="0" fontId="0" fillId="4" borderId="0" xfId="0" applyFill="1"/>
    <xf numFmtId="0" fontId="0" fillId="4" borderId="9" xfId="0" applyFill="1" applyBorder="1"/>
    <xf numFmtId="0" fontId="0" fillId="4" borderId="10" xfId="0" applyFill="1" applyBorder="1"/>
    <xf numFmtId="0" fontId="0" fillId="4" borderId="11" xfId="0" applyFill="1" applyBorder="1"/>
    <xf numFmtId="0" fontId="0" fillId="4" borderId="12" xfId="0" applyFill="1" applyBorder="1"/>
    <xf numFmtId="0" fontId="2" fillId="4" borderId="5" xfId="0" applyFont="1" applyFill="1" applyBorder="1"/>
    <xf numFmtId="0" fontId="2" fillId="4" borderId="8" xfId="0" applyFont="1" applyFill="1" applyBorder="1"/>
    <xf numFmtId="0" fontId="2" fillId="4" borderId="10" xfId="0" applyFont="1" applyFill="1" applyBorder="1"/>
    <xf numFmtId="0" fontId="3" fillId="4" borderId="8" xfId="0" applyFont="1" applyFill="1" applyBorder="1"/>
    <xf numFmtId="0" fontId="0" fillId="4" borderId="2" xfId="0" applyFill="1" applyBorder="1"/>
    <xf numFmtId="0" fontId="0" fillId="4" borderId="3" xfId="0" applyFill="1" applyBorder="1"/>
    <xf numFmtId="0" fontId="0" fillId="4" borderId="4" xfId="0" applyFill="1" applyBorder="1"/>
    <xf numFmtId="0" fontId="1" fillId="4" borderId="5" xfId="0" applyFont="1" applyFill="1" applyBorder="1"/>
    <xf numFmtId="0" fontId="1" fillId="4" borderId="8" xfId="0" applyFont="1" applyFill="1" applyBorder="1"/>
    <xf numFmtId="0" fontId="0" fillId="4" borderId="14" xfId="0" applyFill="1" applyBorder="1"/>
    <xf numFmtId="0" fontId="0" fillId="4" borderId="15" xfId="0" applyFill="1" applyBorder="1"/>
    <xf numFmtId="0" fontId="0" fillId="4" borderId="16" xfId="0" applyFill="1" applyBorder="1"/>
    <xf numFmtId="0" fontId="0" fillId="4" borderId="0" xfId="0" applyFill="1" applyBorder="1"/>
    <xf numFmtId="0" fontId="4" fillId="0" borderId="0" xfId="0" applyFont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4" borderId="5" xfId="0" applyFill="1" applyBorder="1" applyAlignment="1">
      <alignment wrapText="1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0" xfId="0" applyBorder="1"/>
    <xf numFmtId="0" fontId="0" fillId="0" borderId="9" xfId="0" applyBorder="1"/>
    <xf numFmtId="0" fontId="0" fillId="0" borderId="11" xfId="0" applyBorder="1"/>
    <xf numFmtId="0" fontId="0" fillId="0" borderId="12" xfId="0" applyBorder="1"/>
    <xf numFmtId="0" fontId="4" fillId="4" borderId="15" xfId="0" applyFont="1" applyFill="1" applyBorder="1"/>
    <xf numFmtId="0" fontId="0" fillId="4" borderId="5" xfId="0" applyFill="1" applyBorder="1"/>
    <xf numFmtId="0" fontId="0" fillId="4" borderId="6" xfId="0" applyFill="1" applyBorder="1"/>
    <xf numFmtId="0" fontId="0" fillId="4" borderId="7" xfId="0" applyFill="1" applyBorder="1"/>
    <xf numFmtId="0" fontId="0" fillId="4" borderId="9" xfId="0" applyFill="1" applyBorder="1"/>
    <xf numFmtId="0" fontId="1" fillId="4" borderId="0" xfId="0" applyFont="1" applyFill="1" applyBorder="1"/>
    <xf numFmtId="0" fontId="1" fillId="4" borderId="11" xfId="0" applyFont="1" applyFill="1" applyBorder="1"/>
    <xf numFmtId="0" fontId="0" fillId="4" borderId="17" xfId="0" applyFill="1" applyBorder="1"/>
    <xf numFmtId="0" fontId="0" fillId="4" borderId="18" xfId="0" applyFill="1" applyBorder="1"/>
    <xf numFmtId="0" fontId="0" fillId="4" borderId="19" xfId="0" applyFill="1" applyBorder="1"/>
    <xf numFmtId="0" fontId="1" fillId="4" borderId="6" xfId="0" applyFont="1" applyFill="1" applyBorder="1"/>
    <xf numFmtId="0" fontId="0" fillId="4" borderId="11" xfId="0" applyFill="1" applyBorder="1"/>
    <xf numFmtId="0" fontId="0" fillId="4" borderId="12" xfId="0" applyFill="1" applyBorder="1"/>
    <xf numFmtId="0" fontId="0" fillId="0" borderId="0" xfId="0" applyNumberFormat="1"/>
    <xf numFmtId="0" fontId="0" fillId="0" borderId="3" xfId="0" applyBorder="1"/>
    <xf numFmtId="0" fontId="0" fillId="0" borderId="3" xfId="0" applyNumberFormat="1" applyBorder="1"/>
    <xf numFmtId="0" fontId="0" fillId="0" borderId="4" xfId="0" applyNumberFormat="1" applyBorder="1"/>
    <xf numFmtId="0" fontId="0" fillId="0" borderId="13" xfId="0" applyBorder="1"/>
    <xf numFmtId="0" fontId="0" fillId="0" borderId="2" xfId="0" applyNumberFormat="1" applyBorder="1"/>
    <xf numFmtId="0" fontId="0" fillId="0" borderId="5" xfId="0" applyNumberFormat="1" applyBorder="1"/>
    <xf numFmtId="0" fontId="0" fillId="0" borderId="8" xfId="0" applyNumberFormat="1" applyBorder="1"/>
    <xf numFmtId="0" fontId="0" fillId="0" borderId="10" xfId="0" applyNumberFormat="1" applyBorder="1"/>
    <xf numFmtId="0" fontId="0" fillId="4" borderId="0" xfId="0" applyNumberFormat="1" applyFill="1"/>
    <xf numFmtId="0" fontId="0" fillId="4" borderId="6" xfId="0" applyNumberFormat="1" applyFill="1" applyBorder="1"/>
    <xf numFmtId="0" fontId="0" fillId="4" borderId="11" xfId="0" applyNumberFormat="1" applyFill="1" applyBorder="1"/>
    <xf numFmtId="0" fontId="0" fillId="0" borderId="13" xfId="0" applyFill="1" applyBorder="1"/>
    <xf numFmtId="0" fontId="0" fillId="0" borderId="4" xfId="0" applyFill="1" applyBorder="1"/>
    <xf numFmtId="0" fontId="0" fillId="4" borderId="13" xfId="0" applyFill="1" applyBorder="1"/>
    <xf numFmtId="0" fontId="0" fillId="4" borderId="5" xfId="0" applyFill="1" applyBorder="1"/>
    <xf numFmtId="0" fontId="0" fillId="4" borderId="6" xfId="0" applyFill="1" applyBorder="1"/>
    <xf numFmtId="0" fontId="0" fillId="4" borderId="7" xfId="0" applyFill="1" applyBorder="1"/>
    <xf numFmtId="0" fontId="0" fillId="4" borderId="8" xfId="0" applyFill="1" applyBorder="1"/>
    <xf numFmtId="0" fontId="0" fillId="4" borderId="0" xfId="0" applyFill="1" applyBorder="1"/>
    <xf numFmtId="0" fontId="0" fillId="4" borderId="9" xfId="0" applyFill="1" applyBorder="1"/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5" xfId="0" applyNumberFormat="1" applyBorder="1" applyAlignment="1">
      <alignment horizontal="center"/>
    </xf>
    <xf numFmtId="0" fontId="0" fillId="0" borderId="6" xfId="0" applyNumberFormat="1" applyBorder="1" applyAlignment="1">
      <alignment horizontal="center"/>
    </xf>
    <xf numFmtId="0" fontId="0" fillId="0" borderId="7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333375</xdr:colOff>
      <xdr:row>16</xdr:row>
      <xdr:rowOff>104775</xdr:rowOff>
    </xdr:from>
    <xdr:to>
      <xdr:col>4</xdr:col>
      <xdr:colOff>76200</xdr:colOff>
      <xdr:row>21</xdr:row>
      <xdr:rowOff>76200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9E162A36-3AEE-4C4F-84E9-1324C0B723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" y="3190875"/>
          <a:ext cx="2181225" cy="923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171450</xdr:colOff>
      <xdr:row>3</xdr:row>
      <xdr:rowOff>85726</xdr:rowOff>
    </xdr:from>
    <xdr:to>
      <xdr:col>4</xdr:col>
      <xdr:colOff>457200</xdr:colOff>
      <xdr:row>3</xdr:row>
      <xdr:rowOff>95250</xdr:rowOff>
    </xdr:to>
    <xdr:cxnSp macro="">
      <xdr:nvCxnSpPr>
        <xdr:cNvPr id="3" name="Straight Arrow Connector 2">
          <a:extLst>
            <a:ext uri="{FF2B5EF4-FFF2-40B4-BE49-F238E27FC236}">
              <a16:creationId xmlns:a16="http://schemas.microsoft.com/office/drawing/2014/main" xmlns="" id="{943CAEF2-3FEF-45E1-AAE6-F487C8DC2567}"/>
            </a:ext>
          </a:extLst>
        </xdr:cNvPr>
        <xdr:cNvCxnSpPr/>
      </xdr:nvCxnSpPr>
      <xdr:spPr>
        <a:xfrm>
          <a:off x="2105025" y="1609726"/>
          <a:ext cx="895350" cy="9524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438150</xdr:colOff>
      <xdr:row>3</xdr:row>
      <xdr:rowOff>57150</xdr:rowOff>
    </xdr:from>
    <xdr:to>
      <xdr:col>6</xdr:col>
      <xdr:colOff>590550</xdr:colOff>
      <xdr:row>3</xdr:row>
      <xdr:rowOff>59240</xdr:rowOff>
    </xdr:to>
    <xdr:cxnSp macro="">
      <xdr:nvCxnSpPr>
        <xdr:cNvPr id="5" name="Straight Arrow Connector 4">
          <a:extLst>
            <a:ext uri="{FF2B5EF4-FFF2-40B4-BE49-F238E27FC236}">
              <a16:creationId xmlns:a16="http://schemas.microsoft.com/office/drawing/2014/main" xmlns="" id="{406944D4-BBE0-47DB-9344-D1F5A2DE0AD0}"/>
            </a:ext>
          </a:extLst>
        </xdr:cNvPr>
        <xdr:cNvCxnSpPr>
          <a:stCxn id="17" idx="3"/>
        </xdr:cNvCxnSpPr>
      </xdr:nvCxnSpPr>
      <xdr:spPr>
        <a:xfrm flipV="1">
          <a:off x="3590925" y="1581150"/>
          <a:ext cx="762000" cy="209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228600</xdr:colOff>
      <xdr:row>12</xdr:row>
      <xdr:rowOff>59240</xdr:rowOff>
    </xdr:from>
    <xdr:to>
      <xdr:col>4</xdr:col>
      <xdr:colOff>421815</xdr:colOff>
      <xdr:row>12</xdr:row>
      <xdr:rowOff>85725</xdr:rowOff>
    </xdr:to>
    <xdr:cxnSp macro="">
      <xdr:nvCxnSpPr>
        <xdr:cNvPr id="6" name="Straight Arrow Connector 5">
          <a:extLst>
            <a:ext uri="{FF2B5EF4-FFF2-40B4-BE49-F238E27FC236}">
              <a16:creationId xmlns:a16="http://schemas.microsoft.com/office/drawing/2014/main" xmlns="" id="{DFF58EEE-1936-4337-98F5-92F9352A4954}"/>
            </a:ext>
          </a:extLst>
        </xdr:cNvPr>
        <xdr:cNvCxnSpPr>
          <a:endCxn id="20" idx="1"/>
        </xdr:cNvCxnSpPr>
      </xdr:nvCxnSpPr>
      <xdr:spPr>
        <a:xfrm flipV="1">
          <a:off x="2162175" y="2345240"/>
          <a:ext cx="802815" cy="2648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714375</xdr:colOff>
      <xdr:row>8</xdr:row>
      <xdr:rowOff>38100</xdr:rowOff>
    </xdr:from>
    <xdr:to>
      <xdr:col>8</xdr:col>
      <xdr:colOff>295275</xdr:colOff>
      <xdr:row>12</xdr:row>
      <xdr:rowOff>57150</xdr:rowOff>
    </xdr:to>
    <xdr:cxnSp macro="">
      <xdr:nvCxnSpPr>
        <xdr:cNvPr id="7" name="Straight Arrow Connector 6">
          <a:extLst>
            <a:ext uri="{FF2B5EF4-FFF2-40B4-BE49-F238E27FC236}">
              <a16:creationId xmlns:a16="http://schemas.microsoft.com/office/drawing/2014/main" xmlns="" id="{FADB9B8F-8F09-43B0-AAC6-EE4EC637E411}"/>
            </a:ext>
          </a:extLst>
        </xdr:cNvPr>
        <xdr:cNvCxnSpPr/>
      </xdr:nvCxnSpPr>
      <xdr:spPr>
        <a:xfrm flipV="1">
          <a:off x="5086350" y="1562100"/>
          <a:ext cx="1143000" cy="7810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560118</xdr:colOff>
      <xdr:row>3</xdr:row>
      <xdr:rowOff>68765</xdr:rowOff>
    </xdr:from>
    <xdr:to>
      <xdr:col>8</xdr:col>
      <xdr:colOff>276225</xdr:colOff>
      <xdr:row>6</xdr:row>
      <xdr:rowOff>95250</xdr:rowOff>
    </xdr:to>
    <xdr:cxnSp macro="">
      <xdr:nvCxnSpPr>
        <xdr:cNvPr id="8" name="Straight Arrow Connector 7">
          <a:extLst>
            <a:ext uri="{FF2B5EF4-FFF2-40B4-BE49-F238E27FC236}">
              <a16:creationId xmlns:a16="http://schemas.microsoft.com/office/drawing/2014/main" xmlns="" id="{A7CD5C53-A5E6-4A4D-9ECC-9772E7CAC3E3}"/>
            </a:ext>
          </a:extLst>
        </xdr:cNvPr>
        <xdr:cNvCxnSpPr>
          <a:stCxn id="18" idx="3"/>
        </xdr:cNvCxnSpPr>
      </xdr:nvCxnSpPr>
      <xdr:spPr>
        <a:xfrm>
          <a:off x="4932093" y="649790"/>
          <a:ext cx="1278207" cy="59798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228600</xdr:colOff>
      <xdr:row>12</xdr:row>
      <xdr:rowOff>57150</xdr:rowOff>
    </xdr:from>
    <xdr:to>
      <xdr:col>6</xdr:col>
      <xdr:colOff>600075</xdr:colOff>
      <xdr:row>12</xdr:row>
      <xdr:rowOff>57150</xdr:rowOff>
    </xdr:to>
    <xdr:cxnSp macro="">
      <xdr:nvCxnSpPr>
        <xdr:cNvPr id="9" name="Straight Arrow Connector 8">
          <a:extLst>
            <a:ext uri="{FF2B5EF4-FFF2-40B4-BE49-F238E27FC236}">
              <a16:creationId xmlns:a16="http://schemas.microsoft.com/office/drawing/2014/main" xmlns="" id="{4005E921-E9C8-4E69-87C6-4B162E44F742}"/>
            </a:ext>
          </a:extLst>
        </xdr:cNvPr>
        <xdr:cNvCxnSpPr/>
      </xdr:nvCxnSpPr>
      <xdr:spPr>
        <a:xfrm>
          <a:off x="3381375" y="2343150"/>
          <a:ext cx="98107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10</xdr:col>
      <xdr:colOff>200025</xdr:colOff>
      <xdr:row>5</xdr:row>
      <xdr:rowOff>57150</xdr:rowOff>
    </xdr:from>
    <xdr:ext cx="552450" cy="26670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xmlns="" id="{15E85E65-7776-4C7F-8330-0DD4AA0C6B38}"/>
            </a:ext>
          </a:extLst>
        </xdr:cNvPr>
        <xdr:cNvSpPr txBox="1"/>
      </xdr:nvSpPr>
      <xdr:spPr>
        <a:xfrm>
          <a:off x="7924800" y="1009650"/>
          <a:ext cx="552450" cy="266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364548</xdr:colOff>
      <xdr:row>0</xdr:row>
      <xdr:rowOff>180975</xdr:rowOff>
    </xdr:from>
    <xdr:ext cx="540327" cy="673602"/>
    <xdr:sp macro="" textlink="">
      <xdr:nvSpPr>
        <xdr:cNvPr id="15" name="Rectangle 14">
          <a:extLst>
            <a:ext uri="{FF2B5EF4-FFF2-40B4-BE49-F238E27FC236}">
              <a16:creationId xmlns:a16="http://schemas.microsoft.com/office/drawing/2014/main" xmlns="" id="{9893DAAC-6876-4D58-BF8B-0EE64442D238}"/>
            </a:ext>
          </a:extLst>
        </xdr:cNvPr>
        <xdr:cNvSpPr/>
      </xdr:nvSpPr>
      <xdr:spPr>
        <a:xfrm>
          <a:off x="1583748" y="180975"/>
          <a:ext cx="540327" cy="673602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en-US" sz="5400" b="0" cap="none" spc="0">
              <a:ln w="0"/>
              <a:solidFill>
                <a:schemeClr val="accent1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</a:rPr>
            <a:t>A</a:t>
          </a:r>
        </a:p>
      </xdr:txBody>
    </xdr:sp>
    <xdr:clientData/>
  </xdr:oneCellAnchor>
  <xdr:oneCellAnchor>
    <xdr:from>
      <xdr:col>9</xdr:col>
      <xdr:colOff>0</xdr:colOff>
      <xdr:row>20</xdr:row>
      <xdr:rowOff>0</xdr:rowOff>
    </xdr:from>
    <xdr:ext cx="552450" cy="266700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xmlns="" id="{6FBB1C57-AB2B-4D94-AD63-5B148E2BEF71}"/>
            </a:ext>
          </a:extLst>
        </xdr:cNvPr>
        <xdr:cNvSpPr txBox="1"/>
      </xdr:nvSpPr>
      <xdr:spPr>
        <a:xfrm>
          <a:off x="6543675" y="2095500"/>
          <a:ext cx="552450" cy="266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392990</xdr:colOff>
      <xdr:row>0</xdr:row>
      <xdr:rowOff>161925</xdr:rowOff>
    </xdr:from>
    <xdr:ext cx="654760" cy="937629"/>
    <xdr:sp macro="" textlink="">
      <xdr:nvSpPr>
        <xdr:cNvPr id="17" name="Rectangle 16">
          <a:extLst>
            <a:ext uri="{FF2B5EF4-FFF2-40B4-BE49-F238E27FC236}">
              <a16:creationId xmlns:a16="http://schemas.microsoft.com/office/drawing/2014/main" xmlns="" id="{38108937-03A2-4034-8589-9806AE24FCEC}"/>
            </a:ext>
          </a:extLst>
        </xdr:cNvPr>
        <xdr:cNvSpPr/>
      </xdr:nvSpPr>
      <xdr:spPr>
        <a:xfrm>
          <a:off x="2936165" y="161925"/>
          <a:ext cx="654760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en-US" sz="5400" b="0" cap="none" spc="0">
              <a:ln w="0"/>
              <a:solidFill>
                <a:schemeClr val="accent1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</a:rPr>
            <a:t>B</a:t>
          </a:r>
        </a:p>
      </xdr:txBody>
    </xdr:sp>
    <xdr:clientData/>
  </xdr:oneCellAnchor>
  <xdr:oneCellAnchor>
    <xdr:from>
      <xdr:col>7</xdr:col>
      <xdr:colOff>6184</xdr:colOff>
      <xdr:row>0</xdr:row>
      <xdr:rowOff>180975</xdr:rowOff>
    </xdr:from>
    <xdr:ext cx="553934" cy="937629"/>
    <xdr:sp macro="" textlink="">
      <xdr:nvSpPr>
        <xdr:cNvPr id="18" name="Rectangle 17">
          <a:extLst>
            <a:ext uri="{FF2B5EF4-FFF2-40B4-BE49-F238E27FC236}">
              <a16:creationId xmlns:a16="http://schemas.microsoft.com/office/drawing/2014/main" xmlns="" id="{82CD9D93-C552-407E-A998-3E1C040853CD}"/>
            </a:ext>
          </a:extLst>
        </xdr:cNvPr>
        <xdr:cNvSpPr/>
      </xdr:nvSpPr>
      <xdr:spPr>
        <a:xfrm>
          <a:off x="4378159" y="180975"/>
          <a:ext cx="553934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sz="5400" b="0" cap="none" spc="0">
              <a:ln w="0"/>
              <a:solidFill>
                <a:schemeClr val="accent1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</a:rPr>
            <a:t>C</a:t>
          </a:r>
        </a:p>
      </xdr:txBody>
    </xdr:sp>
    <xdr:clientData/>
  </xdr:oneCellAnchor>
  <xdr:oneCellAnchor>
    <xdr:from>
      <xdr:col>2</xdr:col>
      <xdr:colOff>254004</xdr:colOff>
      <xdr:row>9</xdr:row>
      <xdr:rowOff>123825</xdr:rowOff>
    </xdr:from>
    <xdr:ext cx="610745" cy="937629"/>
    <xdr:sp macro="" textlink="">
      <xdr:nvSpPr>
        <xdr:cNvPr id="19" name="Rectangle 18">
          <a:extLst>
            <a:ext uri="{FF2B5EF4-FFF2-40B4-BE49-F238E27FC236}">
              <a16:creationId xmlns:a16="http://schemas.microsoft.com/office/drawing/2014/main" xmlns="" id="{1FF242A9-E337-4EFE-B662-0268E7DB1A0B}"/>
            </a:ext>
          </a:extLst>
        </xdr:cNvPr>
        <xdr:cNvSpPr/>
      </xdr:nvSpPr>
      <xdr:spPr>
        <a:xfrm>
          <a:off x="1473204" y="1838325"/>
          <a:ext cx="610745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sz="5400" b="0" cap="none" spc="0">
              <a:ln w="0"/>
              <a:solidFill>
                <a:schemeClr val="accent1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</a:rPr>
            <a:t>D</a:t>
          </a:r>
        </a:p>
      </xdr:txBody>
    </xdr:sp>
    <xdr:clientData/>
  </xdr:oneCellAnchor>
  <xdr:oneCellAnchor>
    <xdr:from>
      <xdr:col>4</xdr:col>
      <xdr:colOff>421815</xdr:colOff>
      <xdr:row>9</xdr:row>
      <xdr:rowOff>161925</xdr:rowOff>
    </xdr:from>
    <xdr:ext cx="522772" cy="937629"/>
    <xdr:sp macro="" textlink="">
      <xdr:nvSpPr>
        <xdr:cNvPr id="20" name="Rectangle 19">
          <a:extLst>
            <a:ext uri="{FF2B5EF4-FFF2-40B4-BE49-F238E27FC236}">
              <a16:creationId xmlns:a16="http://schemas.microsoft.com/office/drawing/2014/main" xmlns="" id="{C27DE1E6-F2D7-4511-9F0F-EEA1923037F9}"/>
            </a:ext>
          </a:extLst>
        </xdr:cNvPr>
        <xdr:cNvSpPr/>
      </xdr:nvSpPr>
      <xdr:spPr>
        <a:xfrm>
          <a:off x="2964990" y="1876425"/>
          <a:ext cx="522772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sz="5400" b="0" cap="none" spc="0">
              <a:ln w="0"/>
              <a:solidFill>
                <a:schemeClr val="accent1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</a:rPr>
            <a:t>E</a:t>
          </a:r>
        </a:p>
      </xdr:txBody>
    </xdr:sp>
    <xdr:clientData/>
  </xdr:oneCellAnchor>
  <xdr:oneCellAnchor>
    <xdr:from>
      <xdr:col>7</xdr:col>
      <xdr:colOff>88886</xdr:colOff>
      <xdr:row>10</xdr:row>
      <xdr:rowOff>0</xdr:rowOff>
    </xdr:from>
    <xdr:ext cx="502830" cy="937629"/>
    <xdr:sp macro="" textlink="">
      <xdr:nvSpPr>
        <xdr:cNvPr id="21" name="Rectangle 20">
          <a:extLst>
            <a:ext uri="{FF2B5EF4-FFF2-40B4-BE49-F238E27FC236}">
              <a16:creationId xmlns:a16="http://schemas.microsoft.com/office/drawing/2014/main" xmlns="" id="{4B35E5DE-B2AA-448B-9DB6-355835EE559A}"/>
            </a:ext>
          </a:extLst>
        </xdr:cNvPr>
        <xdr:cNvSpPr/>
      </xdr:nvSpPr>
      <xdr:spPr>
        <a:xfrm>
          <a:off x="4460861" y="1905000"/>
          <a:ext cx="502830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sz="5400" b="0" cap="none" spc="0">
              <a:ln w="0"/>
              <a:solidFill>
                <a:schemeClr val="accent1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</a:rPr>
            <a:t>F</a:t>
          </a:r>
        </a:p>
      </xdr:txBody>
    </xdr:sp>
    <xdr:clientData/>
  </xdr:oneCellAnchor>
  <xdr:twoCellAnchor>
    <xdr:from>
      <xdr:col>0</xdr:col>
      <xdr:colOff>581025</xdr:colOff>
      <xdr:row>3</xdr:row>
      <xdr:rowOff>171450</xdr:rowOff>
    </xdr:from>
    <xdr:to>
      <xdr:col>2</xdr:col>
      <xdr:colOff>342900</xdr:colOff>
      <xdr:row>6</xdr:row>
      <xdr:rowOff>76201</xdr:rowOff>
    </xdr:to>
    <xdr:cxnSp macro="">
      <xdr:nvCxnSpPr>
        <xdr:cNvPr id="37" name="Straight Arrow Connector 36">
          <a:extLst>
            <a:ext uri="{FF2B5EF4-FFF2-40B4-BE49-F238E27FC236}">
              <a16:creationId xmlns:a16="http://schemas.microsoft.com/office/drawing/2014/main" xmlns="" id="{FA909C49-9097-43A7-A90D-6D148CE238DF}"/>
            </a:ext>
          </a:extLst>
        </xdr:cNvPr>
        <xdr:cNvCxnSpPr/>
      </xdr:nvCxnSpPr>
      <xdr:spPr>
        <a:xfrm flipV="1">
          <a:off x="581025" y="742950"/>
          <a:ext cx="981075" cy="476251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581025</xdr:colOff>
      <xdr:row>7</xdr:row>
      <xdr:rowOff>123826</xdr:rowOff>
    </xdr:from>
    <xdr:to>
      <xdr:col>2</xdr:col>
      <xdr:colOff>200025</xdr:colOff>
      <xdr:row>12</xdr:row>
      <xdr:rowOff>9525</xdr:rowOff>
    </xdr:to>
    <xdr:cxnSp macro="">
      <xdr:nvCxnSpPr>
        <xdr:cNvPr id="40" name="Straight Arrow Connector 39">
          <a:extLst>
            <a:ext uri="{FF2B5EF4-FFF2-40B4-BE49-F238E27FC236}">
              <a16:creationId xmlns:a16="http://schemas.microsoft.com/office/drawing/2014/main" xmlns="" id="{A8D524C2-17D6-4C4A-88EC-E50948669080}"/>
            </a:ext>
          </a:extLst>
        </xdr:cNvPr>
        <xdr:cNvCxnSpPr/>
      </xdr:nvCxnSpPr>
      <xdr:spPr>
        <a:xfrm>
          <a:off x="581025" y="1457326"/>
          <a:ext cx="838200" cy="838199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323850</xdr:colOff>
      <xdr:row>0</xdr:row>
      <xdr:rowOff>19050</xdr:rowOff>
    </xdr:from>
    <xdr:to>
      <xdr:col>3</xdr:col>
      <xdr:colOff>190500</xdr:colOff>
      <xdr:row>1</xdr:row>
      <xdr:rowOff>180975</xdr:rowOff>
    </xdr:to>
    <xdr:sp macro="" textlink="">
      <xdr:nvSpPr>
        <xdr:cNvPr id="43" name="Rectangle 42">
          <a:extLst>
            <a:ext uri="{FF2B5EF4-FFF2-40B4-BE49-F238E27FC236}">
              <a16:creationId xmlns:a16="http://schemas.microsoft.com/office/drawing/2014/main" xmlns="" id="{5F5BAE8B-4637-420E-8481-861A7C4B2776}"/>
            </a:ext>
          </a:extLst>
        </xdr:cNvPr>
        <xdr:cNvSpPr/>
      </xdr:nvSpPr>
      <xdr:spPr>
        <a:xfrm>
          <a:off x="1543050" y="19050"/>
          <a:ext cx="581025" cy="36195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en-US" sz="1100"/>
            <a:t>4-5-6</a:t>
          </a:r>
        </a:p>
      </xdr:txBody>
    </xdr:sp>
    <xdr:clientData/>
  </xdr:twoCellAnchor>
  <xdr:twoCellAnchor>
    <xdr:from>
      <xdr:col>4</xdr:col>
      <xdr:colOff>371475</xdr:colOff>
      <xdr:row>0</xdr:row>
      <xdr:rowOff>66675</xdr:rowOff>
    </xdr:from>
    <xdr:to>
      <xdr:col>5</xdr:col>
      <xdr:colOff>342900</xdr:colOff>
      <xdr:row>2</xdr:row>
      <xdr:rowOff>38100</xdr:rowOff>
    </xdr:to>
    <xdr:sp macro="" textlink="">
      <xdr:nvSpPr>
        <xdr:cNvPr id="44" name="Rectangle 43">
          <a:extLst>
            <a:ext uri="{FF2B5EF4-FFF2-40B4-BE49-F238E27FC236}">
              <a16:creationId xmlns:a16="http://schemas.microsoft.com/office/drawing/2014/main" xmlns="" id="{0B0F4AC4-4C86-4CE9-8901-CDB230287E54}"/>
            </a:ext>
          </a:extLst>
        </xdr:cNvPr>
        <xdr:cNvSpPr/>
      </xdr:nvSpPr>
      <xdr:spPr>
        <a:xfrm>
          <a:off x="2914650" y="66675"/>
          <a:ext cx="581025" cy="1304925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en-US" sz="1100"/>
            <a:t>7-8-10</a:t>
          </a:r>
        </a:p>
      </xdr:txBody>
    </xdr:sp>
    <xdr:clientData/>
  </xdr:twoCellAnchor>
  <xdr:twoCellAnchor>
    <xdr:from>
      <xdr:col>6</xdr:col>
      <xdr:colOff>533400</xdr:colOff>
      <xdr:row>0</xdr:row>
      <xdr:rowOff>76200</xdr:rowOff>
    </xdr:from>
    <xdr:to>
      <xdr:col>7</xdr:col>
      <xdr:colOff>504825</xdr:colOff>
      <xdr:row>2</xdr:row>
      <xdr:rowOff>47625</xdr:rowOff>
    </xdr:to>
    <xdr:sp macro="" textlink="">
      <xdr:nvSpPr>
        <xdr:cNvPr id="45" name="Rectangle 44">
          <a:extLst>
            <a:ext uri="{FF2B5EF4-FFF2-40B4-BE49-F238E27FC236}">
              <a16:creationId xmlns:a16="http://schemas.microsoft.com/office/drawing/2014/main" xmlns="" id="{29AD930F-051E-4364-85AD-3CA6B42C5479}"/>
            </a:ext>
          </a:extLst>
        </xdr:cNvPr>
        <xdr:cNvSpPr/>
      </xdr:nvSpPr>
      <xdr:spPr>
        <a:xfrm>
          <a:off x="4295775" y="76200"/>
          <a:ext cx="581025" cy="352425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en-US" sz="1100"/>
            <a:t>3-5-9</a:t>
          </a:r>
        </a:p>
      </xdr:txBody>
    </xdr:sp>
    <xdr:clientData/>
  </xdr:twoCellAnchor>
  <xdr:twoCellAnchor>
    <xdr:from>
      <xdr:col>7</xdr:col>
      <xdr:colOff>104775</xdr:colOff>
      <xdr:row>13</xdr:row>
      <xdr:rowOff>161925</xdr:rowOff>
    </xdr:from>
    <xdr:to>
      <xdr:col>7</xdr:col>
      <xdr:colOff>866775</xdr:colOff>
      <xdr:row>15</xdr:row>
      <xdr:rowOff>95250</xdr:rowOff>
    </xdr:to>
    <xdr:sp macro="" textlink="">
      <xdr:nvSpPr>
        <xdr:cNvPr id="47" name="Rectangle 46">
          <a:extLst>
            <a:ext uri="{FF2B5EF4-FFF2-40B4-BE49-F238E27FC236}">
              <a16:creationId xmlns:a16="http://schemas.microsoft.com/office/drawing/2014/main" xmlns="" id="{047EF366-4A15-4384-A387-04D3EB642BF6}"/>
            </a:ext>
          </a:extLst>
        </xdr:cNvPr>
        <xdr:cNvSpPr/>
      </xdr:nvSpPr>
      <xdr:spPr>
        <a:xfrm>
          <a:off x="4476750" y="2638425"/>
          <a:ext cx="762000" cy="314325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en-US" sz="1100"/>
            <a:t>1-4-6</a:t>
          </a:r>
        </a:p>
      </xdr:txBody>
    </xdr:sp>
    <xdr:clientData/>
  </xdr:twoCellAnchor>
  <xdr:twoCellAnchor>
    <xdr:from>
      <xdr:col>8</xdr:col>
      <xdr:colOff>266700</xdr:colOff>
      <xdr:row>6</xdr:row>
      <xdr:rowOff>47625</xdr:rowOff>
    </xdr:from>
    <xdr:to>
      <xdr:col>9</xdr:col>
      <xdr:colOff>590550</xdr:colOff>
      <xdr:row>8</xdr:row>
      <xdr:rowOff>19050</xdr:rowOff>
    </xdr:to>
    <xdr:sp macro="" textlink="">
      <xdr:nvSpPr>
        <xdr:cNvPr id="48" name="Rectangle 47">
          <a:extLst>
            <a:ext uri="{FF2B5EF4-FFF2-40B4-BE49-F238E27FC236}">
              <a16:creationId xmlns:a16="http://schemas.microsoft.com/office/drawing/2014/main" xmlns="" id="{A9633891-865F-4FDE-9061-51361B1F211C}"/>
            </a:ext>
          </a:extLst>
        </xdr:cNvPr>
        <xdr:cNvSpPr/>
      </xdr:nvSpPr>
      <xdr:spPr>
        <a:xfrm>
          <a:off x="6200775" y="1190625"/>
          <a:ext cx="933450" cy="352425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en-US" sz="1100"/>
            <a:t>END</a:t>
          </a: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0</xdr:col>
      <xdr:colOff>581025</xdr:colOff>
      <xdr:row>8</xdr:row>
      <xdr:rowOff>9525</xdr:rowOff>
    </xdr:to>
    <xdr:sp macro="" textlink="">
      <xdr:nvSpPr>
        <xdr:cNvPr id="49" name="Rectangle 48">
          <a:extLst>
            <a:ext uri="{FF2B5EF4-FFF2-40B4-BE49-F238E27FC236}">
              <a16:creationId xmlns:a16="http://schemas.microsoft.com/office/drawing/2014/main" xmlns="" id="{3493C593-B996-46BD-BCF1-7CA0E9B2551A}"/>
            </a:ext>
          </a:extLst>
        </xdr:cNvPr>
        <xdr:cNvSpPr/>
      </xdr:nvSpPr>
      <xdr:spPr>
        <a:xfrm>
          <a:off x="0" y="1143000"/>
          <a:ext cx="581025" cy="390525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en-US" sz="1100"/>
            <a:t>START</a:t>
          </a:r>
        </a:p>
      </xdr:txBody>
    </xdr:sp>
    <xdr:clientData/>
  </xdr:twoCellAnchor>
  <xdr:twoCellAnchor>
    <xdr:from>
      <xdr:col>4</xdr:col>
      <xdr:colOff>476250</xdr:colOff>
      <xdr:row>13</xdr:row>
      <xdr:rowOff>114300</xdr:rowOff>
    </xdr:from>
    <xdr:to>
      <xdr:col>5</xdr:col>
      <xdr:colOff>447675</xdr:colOff>
      <xdr:row>15</xdr:row>
      <xdr:rowOff>85725</xdr:rowOff>
    </xdr:to>
    <xdr:sp macro="" textlink="">
      <xdr:nvSpPr>
        <xdr:cNvPr id="50" name="Rectangle 49">
          <a:extLst>
            <a:ext uri="{FF2B5EF4-FFF2-40B4-BE49-F238E27FC236}">
              <a16:creationId xmlns:a16="http://schemas.microsoft.com/office/drawing/2014/main" xmlns="" id="{C4DA8E05-E664-4BFC-A856-B857B000FB76}"/>
            </a:ext>
          </a:extLst>
        </xdr:cNvPr>
        <xdr:cNvSpPr/>
      </xdr:nvSpPr>
      <xdr:spPr>
        <a:xfrm>
          <a:off x="3019425" y="2590800"/>
          <a:ext cx="581025" cy="352425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en-US" sz="1100"/>
            <a:t>2-3-4-</a:t>
          </a:r>
        </a:p>
      </xdr:txBody>
    </xdr:sp>
    <xdr:clientData/>
  </xdr:twoCellAnchor>
  <xdr:twoCellAnchor>
    <xdr:from>
      <xdr:col>2</xdr:col>
      <xdr:colOff>276225</xdr:colOff>
      <xdr:row>13</xdr:row>
      <xdr:rowOff>123825</xdr:rowOff>
    </xdr:from>
    <xdr:to>
      <xdr:col>3</xdr:col>
      <xdr:colOff>142875</xdr:colOff>
      <xdr:row>15</xdr:row>
      <xdr:rowOff>95250</xdr:rowOff>
    </xdr:to>
    <xdr:sp macro="" textlink="">
      <xdr:nvSpPr>
        <xdr:cNvPr id="51" name="Rectangle 50">
          <a:extLst>
            <a:ext uri="{FF2B5EF4-FFF2-40B4-BE49-F238E27FC236}">
              <a16:creationId xmlns:a16="http://schemas.microsoft.com/office/drawing/2014/main" xmlns="" id="{B0EE6F34-CE95-4BBB-9964-8D3139586CE7}"/>
            </a:ext>
          </a:extLst>
        </xdr:cNvPr>
        <xdr:cNvSpPr/>
      </xdr:nvSpPr>
      <xdr:spPr>
        <a:xfrm>
          <a:off x="1495425" y="2600325"/>
          <a:ext cx="581025" cy="352425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en-US" sz="1100"/>
            <a:t>7-8-11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58"/>
  <sheetViews>
    <sheetView tabSelected="1" topLeftCell="A44" workbookViewId="0">
      <selection activeCell="A44" sqref="A44"/>
    </sheetView>
  </sheetViews>
  <sheetFormatPr defaultRowHeight="15"/>
  <cols>
    <col min="1" max="16384" width="9.140625" style="3"/>
  </cols>
  <sheetData>
    <row r="1" spans="1:6">
      <c r="A1" s="4" t="s">
        <v>49</v>
      </c>
      <c r="B1" s="4" t="s">
        <v>50</v>
      </c>
      <c r="C1" s="4" t="s">
        <v>51</v>
      </c>
      <c r="D1" s="4" t="s">
        <v>52</v>
      </c>
      <c r="E1" s="4" t="s">
        <v>53</v>
      </c>
      <c r="F1" s="4" t="s">
        <v>54</v>
      </c>
    </row>
    <row r="2" spans="1:6">
      <c r="A2" s="5">
        <v>1</v>
      </c>
      <c r="B2" s="5">
        <v>6.1</v>
      </c>
      <c r="C2" s="5">
        <v>2.9</v>
      </c>
      <c r="D2" s="5">
        <f>B2*C2</f>
        <v>17.689999999999998</v>
      </c>
      <c r="E2" s="5">
        <f>C2*C2</f>
        <v>8.41</v>
      </c>
      <c r="F2" s="5">
        <f>B2*B2</f>
        <v>37.209999999999994</v>
      </c>
    </row>
    <row r="3" spans="1:6">
      <c r="A3" s="5">
        <v>2</v>
      </c>
      <c r="B3" s="5">
        <v>6.4</v>
      </c>
      <c r="C3" s="5">
        <v>3.4</v>
      </c>
      <c r="D3" s="5">
        <f t="shared" ref="D3:D9" si="0">B3*C3</f>
        <v>21.76</v>
      </c>
      <c r="E3" s="5">
        <f t="shared" ref="E3:E9" si="1">C3*C3</f>
        <v>11.559999999999999</v>
      </c>
      <c r="F3" s="5">
        <f t="shared" ref="F3:F9" si="2">B3*B3</f>
        <v>40.960000000000008</v>
      </c>
    </row>
    <row r="4" spans="1:6">
      <c r="A4" s="5">
        <v>3</v>
      </c>
      <c r="B4" s="5">
        <v>8.3000000000000007</v>
      </c>
      <c r="C4" s="5">
        <v>3.5</v>
      </c>
      <c r="D4" s="5">
        <f t="shared" si="0"/>
        <v>29.050000000000004</v>
      </c>
      <c r="E4" s="5">
        <f t="shared" si="1"/>
        <v>12.25</v>
      </c>
      <c r="F4" s="5">
        <f t="shared" si="2"/>
        <v>68.890000000000015</v>
      </c>
    </row>
    <row r="5" spans="1:6">
      <c r="A5" s="5">
        <v>4</v>
      </c>
      <c r="B5" s="5">
        <v>8.8000000000000007</v>
      </c>
      <c r="C5" s="5">
        <v>3.2</v>
      </c>
      <c r="D5" s="5">
        <f t="shared" si="0"/>
        <v>28.160000000000004</v>
      </c>
      <c r="E5" s="5">
        <f t="shared" si="1"/>
        <v>10.240000000000002</v>
      </c>
      <c r="F5" s="5">
        <f t="shared" si="2"/>
        <v>77.440000000000012</v>
      </c>
    </row>
    <row r="6" spans="1:6">
      <c r="A6" s="5">
        <v>5</v>
      </c>
      <c r="B6" s="5">
        <v>5.0999999999999996</v>
      </c>
      <c r="C6" s="5">
        <v>3.8</v>
      </c>
      <c r="D6" s="5">
        <f t="shared" si="0"/>
        <v>19.38</v>
      </c>
      <c r="E6" s="5">
        <f t="shared" si="1"/>
        <v>14.44</v>
      </c>
      <c r="F6" s="5">
        <f t="shared" si="2"/>
        <v>26.009999999999998</v>
      </c>
    </row>
    <row r="7" spans="1:6">
      <c r="A7" s="5">
        <v>6</v>
      </c>
      <c r="B7" s="5">
        <v>9.1999999999999993</v>
      </c>
      <c r="C7" s="5">
        <v>2.8</v>
      </c>
      <c r="D7" s="5">
        <f t="shared" si="0"/>
        <v>25.759999999999998</v>
      </c>
      <c r="E7" s="5">
        <f t="shared" si="1"/>
        <v>7.839999999999999</v>
      </c>
      <c r="F7" s="5">
        <f t="shared" si="2"/>
        <v>84.639999999999986</v>
      </c>
    </row>
    <row r="8" spans="1:6">
      <c r="A8" s="5">
        <v>7</v>
      </c>
      <c r="B8" s="5">
        <v>7.3</v>
      </c>
      <c r="C8" s="5">
        <v>4.2</v>
      </c>
      <c r="D8" s="5">
        <f t="shared" si="0"/>
        <v>30.66</v>
      </c>
      <c r="E8" s="5">
        <f t="shared" si="1"/>
        <v>17.64</v>
      </c>
      <c r="F8" s="5">
        <f t="shared" si="2"/>
        <v>53.29</v>
      </c>
    </row>
    <row r="9" spans="1:6">
      <c r="A9" s="5">
        <v>8</v>
      </c>
      <c r="B9" s="5">
        <v>12.5</v>
      </c>
      <c r="C9" s="5">
        <v>3.7</v>
      </c>
      <c r="D9" s="5">
        <f t="shared" si="0"/>
        <v>46.25</v>
      </c>
      <c r="E9" s="5">
        <f t="shared" si="1"/>
        <v>13.690000000000001</v>
      </c>
      <c r="F9" s="5">
        <f t="shared" si="2"/>
        <v>156.25</v>
      </c>
    </row>
    <row r="10" spans="1:6" s="1" customFormat="1">
      <c r="A10" s="6" t="s">
        <v>55</v>
      </c>
      <c r="B10" s="6">
        <f>SUM(B2:B9)</f>
        <v>63.7</v>
      </c>
      <c r="C10" s="6">
        <f t="shared" ref="C10:F10" si="3">SUM(C2:C9)</f>
        <v>27.5</v>
      </c>
      <c r="D10" s="6">
        <f t="shared" si="3"/>
        <v>218.70999999999998</v>
      </c>
      <c r="E10" s="6">
        <f t="shared" si="3"/>
        <v>96.07</v>
      </c>
      <c r="F10" s="6">
        <f t="shared" si="3"/>
        <v>544.69000000000005</v>
      </c>
    </row>
    <row r="11" spans="1:6" s="1" customFormat="1" ht="15.75" thickBot="1"/>
    <row r="12" spans="1:6" s="1" customFormat="1" ht="15.75" thickBot="1">
      <c r="A12" s="7" t="s">
        <v>56</v>
      </c>
      <c r="B12" s="8"/>
      <c r="C12" s="9"/>
      <c r="D12" s="10"/>
    </row>
    <row r="13" spans="1:6" ht="15.75" thickBot="1"/>
    <row r="14" spans="1:6">
      <c r="B14" s="11" t="s">
        <v>57</v>
      </c>
      <c r="C14" s="12"/>
      <c r="D14" s="12"/>
      <c r="E14" s="13"/>
    </row>
    <row r="15" spans="1:6">
      <c r="A15" s="3" t="s">
        <v>58</v>
      </c>
      <c r="B15" s="14" t="s">
        <v>59</v>
      </c>
      <c r="C15" s="15"/>
      <c r="D15" s="15"/>
      <c r="E15" s="16"/>
    </row>
    <row r="16" spans="1:6" ht="15.75" thickBot="1">
      <c r="B16" s="17" t="s">
        <v>60</v>
      </c>
      <c r="C16" s="18"/>
      <c r="D16" s="18"/>
      <c r="E16" s="19"/>
    </row>
    <row r="23" spans="2:12" ht="15.75" thickBot="1"/>
    <row r="24" spans="2:12">
      <c r="B24" s="20" t="s">
        <v>61</v>
      </c>
      <c r="C24" s="13">
        <f>C10</f>
        <v>27.5</v>
      </c>
    </row>
    <row r="25" spans="2:12">
      <c r="B25" s="21" t="s">
        <v>62</v>
      </c>
      <c r="C25" s="16">
        <f>D10</f>
        <v>218.70999999999998</v>
      </c>
    </row>
    <row r="26" spans="2:12">
      <c r="B26" s="21" t="s">
        <v>63</v>
      </c>
      <c r="C26" s="16">
        <f>E10</f>
        <v>96.07</v>
      </c>
    </row>
    <row r="27" spans="2:12">
      <c r="B27" s="21" t="s">
        <v>64</v>
      </c>
      <c r="C27" s="16">
        <f>F10</f>
        <v>544.69000000000005</v>
      </c>
    </row>
    <row r="28" spans="2:12" ht="15.75" thickBot="1">
      <c r="B28" s="22" t="s">
        <v>65</v>
      </c>
      <c r="C28" s="19">
        <v>8</v>
      </c>
    </row>
    <row r="31" spans="2:12" ht="15.75" thickBot="1"/>
    <row r="32" spans="2:12" ht="48.75" customHeight="1">
      <c r="B32" s="11" t="s">
        <v>66</v>
      </c>
      <c r="C32" s="12"/>
      <c r="D32" s="12"/>
      <c r="E32" s="12"/>
      <c r="F32" s="12"/>
      <c r="G32" s="12"/>
      <c r="H32" s="12"/>
      <c r="I32" s="12"/>
      <c r="J32" s="12"/>
      <c r="K32" s="12"/>
      <c r="L32" s="13"/>
    </row>
    <row r="33" spans="1:25" ht="84.75" customHeight="1" thickBot="1">
      <c r="B33" s="17" t="s">
        <v>67</v>
      </c>
      <c r="C33" s="18"/>
      <c r="D33" s="18"/>
      <c r="E33" s="18"/>
      <c r="F33" s="18"/>
      <c r="G33" s="18"/>
      <c r="H33" s="18"/>
      <c r="I33" s="18"/>
      <c r="J33" s="18"/>
      <c r="K33" s="18"/>
      <c r="L33" s="19"/>
    </row>
    <row r="34" spans="1:25" ht="15.75" thickBot="1"/>
    <row r="35" spans="1:25">
      <c r="A35" s="11" t="s">
        <v>68</v>
      </c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3"/>
    </row>
    <row r="36" spans="1:25">
      <c r="A36" s="23" t="s">
        <v>69</v>
      </c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6"/>
    </row>
    <row r="37" spans="1:25">
      <c r="A37" s="14" t="s">
        <v>70</v>
      </c>
      <c r="B37" s="15">
        <f>AVERAGE(B3:B9)</f>
        <v>8.2285714285714278</v>
      </c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6"/>
    </row>
    <row r="38" spans="1:25">
      <c r="A38" s="14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6"/>
    </row>
    <row r="39" spans="1:25">
      <c r="A39" s="14" t="s">
        <v>71</v>
      </c>
      <c r="B39" s="15" t="s">
        <v>72</v>
      </c>
      <c r="C39" s="15"/>
      <c r="D39" s="10" t="s">
        <v>73</v>
      </c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6"/>
    </row>
    <row r="40" spans="1:25">
      <c r="A40" s="14"/>
      <c r="B40" s="15"/>
      <c r="C40" s="15"/>
      <c r="D40" s="15" t="s">
        <v>74</v>
      </c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6"/>
    </row>
    <row r="41" spans="1:25">
      <c r="A41" s="14"/>
      <c r="B41" s="15"/>
      <c r="C41" s="15"/>
      <c r="D41" s="15" t="s">
        <v>75</v>
      </c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6"/>
    </row>
    <row r="42" spans="1:25">
      <c r="A42" s="14"/>
      <c r="B42" s="15"/>
      <c r="C42" s="15"/>
      <c r="D42" s="15" t="s">
        <v>76</v>
      </c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6"/>
    </row>
    <row r="43" spans="1:25">
      <c r="A43" s="14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6"/>
    </row>
    <row r="44" spans="1:25">
      <c r="A44" s="14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6"/>
    </row>
    <row r="45" spans="1:25">
      <c r="A45" s="14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6"/>
    </row>
    <row r="46" spans="1:25">
      <c r="A46" s="14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6"/>
    </row>
    <row r="47" spans="1:25">
      <c r="A47" s="14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6"/>
    </row>
    <row r="48" spans="1:25" ht="15.75" thickBot="1">
      <c r="A48" s="17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9"/>
    </row>
    <row r="49" spans="1:9" ht="15.75" thickBot="1"/>
    <row r="50" spans="1:9" ht="15.75" thickBot="1">
      <c r="A50" s="24" t="s">
        <v>77</v>
      </c>
      <c r="B50" s="25"/>
      <c r="C50" s="26"/>
    </row>
    <row r="51" spans="1:9" ht="15.75" thickBot="1"/>
    <row r="52" spans="1:9">
      <c r="A52" s="27" t="s">
        <v>73</v>
      </c>
      <c r="B52" s="12"/>
      <c r="C52" s="13"/>
    </row>
    <row r="53" spans="1:9">
      <c r="A53" s="28" t="s">
        <v>78</v>
      </c>
      <c r="B53" s="15"/>
      <c r="C53" s="16"/>
    </row>
    <row r="54" spans="1:9" ht="15.75" thickBot="1">
      <c r="A54" s="17" t="s">
        <v>79</v>
      </c>
      <c r="B54" s="18">
        <v>299125.59999999998</v>
      </c>
      <c r="C54" s="19"/>
    </row>
    <row r="55" spans="1:9" ht="15.75" thickBot="1"/>
    <row r="56" spans="1:9" ht="15.75" thickBot="1">
      <c r="A56" s="46"/>
      <c r="B56" s="47" t="s">
        <v>80</v>
      </c>
      <c r="C56" s="47"/>
      <c r="D56" s="47"/>
      <c r="E56" s="47"/>
      <c r="F56" s="47"/>
      <c r="G56" s="48"/>
    </row>
    <row r="57" spans="1:9" ht="15.75" thickBot="1">
      <c r="A57" s="17"/>
      <c r="B57" s="56"/>
      <c r="C57" s="56"/>
      <c r="D57" s="56"/>
      <c r="E57" s="56"/>
      <c r="F57" s="56"/>
      <c r="G57" s="57"/>
      <c r="I57" s="72"/>
    </row>
    <row r="58" spans="1:9">
      <c r="A58" s="15"/>
      <c r="B58" s="15"/>
      <c r="C58" s="15"/>
      <c r="D58" s="15"/>
      <c r="E58" s="15"/>
      <c r="F58" s="15"/>
      <c r="G58" s="15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D28"/>
  <sheetViews>
    <sheetView workbookViewId="0">
      <selection activeCell="I17" sqref="I17"/>
    </sheetView>
  </sheetViews>
  <sheetFormatPr defaultRowHeight="15"/>
  <cols>
    <col min="1" max="1" width="41.140625" customWidth="1"/>
    <col min="2" max="2" width="18.5703125" customWidth="1"/>
    <col min="3" max="3" width="12.140625" customWidth="1"/>
  </cols>
  <sheetData>
    <row r="1" spans="1:4">
      <c r="A1" s="5" t="s">
        <v>24</v>
      </c>
      <c r="B1" s="5">
        <v>250</v>
      </c>
      <c r="C1" s="5"/>
    </row>
    <row r="2" spans="1:4">
      <c r="A2" s="5" t="s">
        <v>25</v>
      </c>
      <c r="B2" s="5">
        <v>240</v>
      </c>
      <c r="C2" s="5"/>
    </row>
    <row r="3" spans="1:4">
      <c r="A3" s="5" t="s">
        <v>26</v>
      </c>
      <c r="B3" s="5">
        <v>800</v>
      </c>
      <c r="C3" s="5"/>
    </row>
    <row r="4" spans="1:4">
      <c r="A4" s="5" t="s">
        <v>28</v>
      </c>
      <c r="B4" s="5">
        <v>2000</v>
      </c>
      <c r="C4" s="5"/>
    </row>
    <row r="5" spans="1:4" ht="15.75" thickBot="1"/>
    <row r="6" spans="1:4">
      <c r="A6" s="11" t="s">
        <v>43</v>
      </c>
      <c r="B6" s="12"/>
      <c r="C6" s="12"/>
      <c r="D6" s="13"/>
    </row>
    <row r="7" spans="1:4">
      <c r="A7" s="14" t="s">
        <v>29</v>
      </c>
      <c r="B7" s="50" t="s">
        <v>31</v>
      </c>
      <c r="C7" s="32"/>
      <c r="D7" s="16"/>
    </row>
    <row r="8" spans="1:4">
      <c r="A8" s="14"/>
      <c r="B8" s="50" t="s">
        <v>30</v>
      </c>
      <c r="C8" s="32"/>
      <c r="D8" s="16"/>
    </row>
    <row r="9" spans="1:4" s="2" customFormat="1" ht="15.75" thickBot="1">
      <c r="A9" s="17"/>
      <c r="B9" s="51"/>
      <c r="C9" s="18"/>
      <c r="D9" s="19"/>
    </row>
    <row r="10" spans="1:4">
      <c r="A10" s="11" t="s">
        <v>42</v>
      </c>
      <c r="B10" s="12"/>
      <c r="C10" s="13"/>
    </row>
    <row r="11" spans="1:4">
      <c r="A11" s="14" t="s">
        <v>27</v>
      </c>
      <c r="B11" s="50">
        <f>(B3*2)-(B2*2)</f>
        <v>1120</v>
      </c>
      <c r="C11" s="16"/>
    </row>
    <row r="12" spans="1:4" s="2" customFormat="1" ht="15.75" thickBot="1">
      <c r="A12" s="14"/>
      <c r="B12" s="50"/>
      <c r="C12" s="16"/>
    </row>
    <row r="13" spans="1:4">
      <c r="A13" s="11" t="s">
        <v>44</v>
      </c>
      <c r="B13" s="12"/>
      <c r="C13" s="12"/>
      <c r="D13" s="13"/>
    </row>
    <row r="14" spans="1:4">
      <c r="A14" s="14" t="s">
        <v>40</v>
      </c>
      <c r="B14" s="50"/>
      <c r="C14" s="32"/>
      <c r="D14" s="16"/>
    </row>
    <row r="15" spans="1:4">
      <c r="A15" s="14" t="s">
        <v>32</v>
      </c>
      <c r="B15" s="50">
        <f>B3-B2</f>
        <v>560</v>
      </c>
      <c r="C15" s="32"/>
      <c r="D15" s="16"/>
    </row>
    <row r="16" spans="1:4" ht="15.75" thickBot="1">
      <c r="A16" s="17"/>
      <c r="B16" s="18"/>
      <c r="C16" s="18"/>
      <c r="D16" s="19"/>
    </row>
    <row r="17" spans="1:3" s="2" customFormat="1">
      <c r="A17" s="11" t="s">
        <v>41</v>
      </c>
      <c r="B17" s="12"/>
      <c r="C17" s="13"/>
    </row>
    <row r="18" spans="1:3">
      <c r="A18" s="14" t="s">
        <v>33</v>
      </c>
      <c r="B18" s="32" t="s">
        <v>34</v>
      </c>
      <c r="C18" s="16"/>
    </row>
    <row r="19" spans="1:3">
      <c r="A19" s="14" t="s">
        <v>36</v>
      </c>
      <c r="B19" s="32" t="s">
        <v>35</v>
      </c>
      <c r="C19" s="16"/>
    </row>
    <row r="20" spans="1:3">
      <c r="A20" s="14"/>
      <c r="B20" s="32"/>
      <c r="C20" s="16"/>
    </row>
    <row r="21" spans="1:3">
      <c r="A21" s="14" t="s">
        <v>37</v>
      </c>
      <c r="B21" s="32">
        <f>4*800</f>
        <v>3200</v>
      </c>
      <c r="C21" s="16"/>
    </row>
    <row r="22" spans="1:3">
      <c r="A22" s="14" t="s">
        <v>38</v>
      </c>
      <c r="B22" s="32">
        <f>B21-2000</f>
        <v>1200</v>
      </c>
      <c r="C22" s="16"/>
    </row>
    <row r="23" spans="1:3" ht="15.75" thickBot="1">
      <c r="A23" s="14" t="s">
        <v>39</v>
      </c>
      <c r="B23" s="32">
        <f>240*4</f>
        <v>960</v>
      </c>
      <c r="C23" s="16"/>
    </row>
    <row r="24" spans="1:3">
      <c r="A24" s="73" t="s">
        <v>45</v>
      </c>
      <c r="B24" s="74"/>
      <c r="C24" s="75"/>
    </row>
    <row r="25" spans="1:3">
      <c r="A25" s="76" t="s">
        <v>46</v>
      </c>
      <c r="B25" s="77"/>
      <c r="C25" s="78"/>
    </row>
    <row r="26" spans="1:3">
      <c r="A26" s="76" t="s">
        <v>47</v>
      </c>
      <c r="B26" s="77"/>
      <c r="C26" s="78"/>
    </row>
    <row r="27" spans="1:3">
      <c r="A27" s="14" t="s">
        <v>48</v>
      </c>
      <c r="B27" s="32"/>
      <c r="C27" s="16"/>
    </row>
    <row r="28" spans="1:3">
      <c r="A28" s="52"/>
      <c r="B28" s="53"/>
      <c r="C28" s="54"/>
    </row>
  </sheetData>
  <mergeCells count="3">
    <mergeCell ref="A24:C24"/>
    <mergeCell ref="A25:C25"/>
    <mergeCell ref="A26:C2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9"/>
  <sheetViews>
    <sheetView workbookViewId="0">
      <selection activeCell="F11" sqref="F11"/>
    </sheetView>
  </sheetViews>
  <sheetFormatPr defaultRowHeight="15"/>
  <cols>
    <col min="1" max="1" width="18.42578125" bestFit="1" customWidth="1"/>
    <col min="4" max="4" width="13.42578125" customWidth="1"/>
    <col min="7" max="7" width="21.140625" customWidth="1"/>
  </cols>
  <sheetData>
    <row r="1" spans="1:7">
      <c r="A1" s="5"/>
      <c r="B1" s="80" t="s">
        <v>18</v>
      </c>
      <c r="C1" s="80"/>
      <c r="D1" s="5"/>
      <c r="E1" s="79" t="s">
        <v>23</v>
      </c>
      <c r="F1" s="79"/>
    </row>
    <row r="2" spans="1:7">
      <c r="A2" s="5"/>
      <c r="B2" s="5" t="s">
        <v>0</v>
      </c>
      <c r="C2" s="5" t="s">
        <v>1</v>
      </c>
      <c r="D2" s="5" t="s">
        <v>17</v>
      </c>
      <c r="E2" s="5" t="s">
        <v>0</v>
      </c>
      <c r="F2" s="5" t="s">
        <v>1</v>
      </c>
    </row>
    <row r="3" spans="1:7">
      <c r="A3" s="5" t="s">
        <v>6</v>
      </c>
      <c r="B3" s="5">
        <v>500</v>
      </c>
      <c r="C3" s="5">
        <v>525</v>
      </c>
      <c r="D3" s="5">
        <f>B14*2</f>
        <v>80.547945205479436</v>
      </c>
      <c r="E3" s="5">
        <f>B3+D3</f>
        <v>580.54794520547944</v>
      </c>
      <c r="F3" s="5">
        <f>C3+D3</f>
        <v>605.54794520547944</v>
      </c>
    </row>
    <row r="4" spans="1:7">
      <c r="A4" s="5" t="s">
        <v>10</v>
      </c>
      <c r="B4" s="5">
        <v>455</v>
      </c>
      <c r="C4" s="5"/>
      <c r="D4" s="5">
        <f>B14*3</f>
        <v>120.82191780821915</v>
      </c>
      <c r="E4" s="5">
        <f>B4+D4</f>
        <v>575.82191780821915</v>
      </c>
      <c r="F4" s="5"/>
    </row>
    <row r="5" spans="1:7">
      <c r="A5" s="5" t="s">
        <v>12</v>
      </c>
      <c r="B5" s="5"/>
      <c r="C5" s="5">
        <v>445</v>
      </c>
      <c r="D5" s="5">
        <f>B14*4</f>
        <v>161.09589041095887</v>
      </c>
      <c r="E5" s="5"/>
      <c r="F5" s="5">
        <f>C5+D5</f>
        <v>606.09589041095887</v>
      </c>
    </row>
    <row r="6" spans="1:7">
      <c r="A6" s="5" t="s">
        <v>13</v>
      </c>
      <c r="B6" s="5"/>
      <c r="C6" s="5">
        <v>410</v>
      </c>
      <c r="D6" s="5">
        <f>B14*7</f>
        <v>281.91780821917803</v>
      </c>
      <c r="E6" s="5"/>
      <c r="F6" s="5">
        <f>C6+D6</f>
        <v>691.91780821917803</v>
      </c>
    </row>
    <row r="7" spans="1:7">
      <c r="A7" s="5" t="s">
        <v>11</v>
      </c>
      <c r="B7" s="5">
        <v>400</v>
      </c>
      <c r="C7" s="5"/>
      <c r="D7" s="5">
        <f>B14*9</f>
        <v>362.46575342465746</v>
      </c>
      <c r="E7" s="5">
        <f>B7+D7</f>
        <v>762.46575342465746</v>
      </c>
      <c r="F7" s="5"/>
    </row>
    <row r="8" spans="1:7" ht="15.75" thickBot="1"/>
    <row r="9" spans="1:7" ht="15.75" thickBot="1">
      <c r="A9" s="24" t="s">
        <v>16</v>
      </c>
      <c r="B9" s="25"/>
      <c r="C9" s="25"/>
      <c r="D9" s="26"/>
    </row>
    <row r="10" spans="1:7">
      <c r="A10" s="14" t="s">
        <v>7</v>
      </c>
      <c r="B10" s="32">
        <v>300</v>
      </c>
      <c r="C10" s="32"/>
      <c r="D10" s="16"/>
    </row>
    <row r="11" spans="1:7">
      <c r="A11" s="14" t="s">
        <v>8</v>
      </c>
      <c r="B11" s="32">
        <v>140</v>
      </c>
      <c r="C11" s="32"/>
      <c r="D11" s="16"/>
    </row>
    <row r="12" spans="1:7">
      <c r="A12" s="14" t="s">
        <v>22</v>
      </c>
      <c r="B12" s="32">
        <f>B10*B11</f>
        <v>42000</v>
      </c>
      <c r="C12" s="32"/>
      <c r="D12" s="16"/>
    </row>
    <row r="13" spans="1:7">
      <c r="A13" s="14" t="s">
        <v>9</v>
      </c>
      <c r="B13" s="32">
        <f>0.35*B12</f>
        <v>14699.999999999998</v>
      </c>
      <c r="C13" s="32"/>
      <c r="D13" s="16"/>
    </row>
    <row r="14" spans="1:7" ht="15.75" thickBot="1">
      <c r="A14" s="14" t="s">
        <v>14</v>
      </c>
      <c r="B14" s="32">
        <f>B13/365</f>
        <v>40.273972602739718</v>
      </c>
      <c r="C14" s="32"/>
      <c r="D14" s="16"/>
    </row>
    <row r="15" spans="1:7">
      <c r="A15" s="73" t="s">
        <v>19</v>
      </c>
      <c r="B15" s="74"/>
      <c r="C15" s="74"/>
      <c r="D15" s="74"/>
      <c r="E15" s="74"/>
      <c r="F15" s="74"/>
      <c r="G15" s="75"/>
    </row>
    <row r="16" spans="1:7">
      <c r="A16" s="76" t="s">
        <v>15</v>
      </c>
      <c r="B16" s="77"/>
      <c r="C16" s="77"/>
      <c r="D16" s="77"/>
      <c r="E16" s="77"/>
      <c r="F16" s="77"/>
      <c r="G16" s="78"/>
    </row>
    <row r="17" spans="1:7">
      <c r="A17" s="76" t="s">
        <v>20</v>
      </c>
      <c r="B17" s="77"/>
      <c r="C17" s="77"/>
      <c r="D17" s="77"/>
      <c r="E17" s="77"/>
      <c r="F17" s="77"/>
      <c r="G17" s="78"/>
    </row>
    <row r="18" spans="1:7">
      <c r="A18" s="76" t="s">
        <v>21</v>
      </c>
      <c r="B18" s="77"/>
      <c r="C18" s="77"/>
      <c r="D18" s="77"/>
      <c r="E18" s="77"/>
      <c r="F18" s="77"/>
      <c r="G18" s="78"/>
    </row>
    <row r="19" spans="1:7" ht="15.75" thickBot="1">
      <c r="A19" s="17"/>
      <c r="B19" s="18"/>
      <c r="C19" s="18"/>
      <c r="D19" s="18"/>
      <c r="E19" s="18"/>
      <c r="F19" s="18"/>
      <c r="G19" s="19"/>
    </row>
  </sheetData>
  <mergeCells count="6">
    <mergeCell ref="A18:G18"/>
    <mergeCell ref="E1:F1"/>
    <mergeCell ref="A15:G15"/>
    <mergeCell ref="A16:G16"/>
    <mergeCell ref="A17:G17"/>
    <mergeCell ref="B1:C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60"/>
  <sheetViews>
    <sheetView workbookViewId="0">
      <selection activeCell="C7" sqref="C7"/>
    </sheetView>
  </sheetViews>
  <sheetFormatPr defaultRowHeight="15"/>
  <cols>
    <col min="1" max="1" width="80" customWidth="1"/>
  </cols>
  <sheetData>
    <row r="1" spans="1:4">
      <c r="A1" s="11" t="s">
        <v>82</v>
      </c>
      <c r="B1" s="55" t="s">
        <v>83</v>
      </c>
      <c r="C1" s="12"/>
      <c r="D1" s="13"/>
    </row>
    <row r="2" spans="1:4">
      <c r="A2" s="14" t="s">
        <v>81</v>
      </c>
      <c r="B2" s="50" t="s">
        <v>84</v>
      </c>
      <c r="C2" s="32"/>
      <c r="D2" s="16"/>
    </row>
    <row r="3" spans="1:4">
      <c r="A3" s="14" t="s">
        <v>86</v>
      </c>
      <c r="B3" s="50" t="s">
        <v>87</v>
      </c>
      <c r="C3" s="32"/>
      <c r="D3" s="16"/>
    </row>
    <row r="4" spans="1:4" ht="15.75" thickBot="1">
      <c r="A4" s="17" t="s">
        <v>85</v>
      </c>
      <c r="B4" s="51">
        <v>2</v>
      </c>
      <c r="C4" s="18"/>
      <c r="D4" s="19"/>
    </row>
    <row r="5" spans="1:4" s="3" customFormat="1" ht="15.75" thickBot="1"/>
    <row r="6" spans="1:4">
      <c r="A6" s="29" t="s">
        <v>125</v>
      </c>
    </row>
    <row r="7" spans="1:4">
      <c r="A7" s="30" t="s">
        <v>88</v>
      </c>
    </row>
    <row r="8" spans="1:4">
      <c r="A8" s="30" t="s">
        <v>89</v>
      </c>
    </row>
    <row r="9" spans="1:4">
      <c r="A9" s="30"/>
    </row>
    <row r="10" spans="1:4">
      <c r="A10" s="45" t="s">
        <v>92</v>
      </c>
    </row>
    <row r="11" spans="1:4">
      <c r="A11" s="30" t="s">
        <v>93</v>
      </c>
    </row>
    <row r="12" spans="1:4">
      <c r="A12" s="30" t="s">
        <v>90</v>
      </c>
    </row>
    <row r="13" spans="1:4" ht="15.75" thickBot="1">
      <c r="A13" s="31" t="s">
        <v>91</v>
      </c>
    </row>
    <row r="14" spans="1:4" ht="15.75" thickBot="1">
      <c r="A14" s="33"/>
    </row>
    <row r="15" spans="1:4">
      <c r="A15" s="11" t="s">
        <v>126</v>
      </c>
      <c r="B15" s="12"/>
      <c r="C15" s="12"/>
      <c r="D15" s="13"/>
    </row>
    <row r="16" spans="1:4">
      <c r="A16" s="14" t="s">
        <v>94</v>
      </c>
      <c r="B16" s="32"/>
      <c r="C16" s="32"/>
      <c r="D16" s="16"/>
    </row>
    <row r="17" spans="1:4">
      <c r="A17" s="14" t="s">
        <v>95</v>
      </c>
      <c r="B17" s="32"/>
      <c r="C17" s="32"/>
      <c r="D17" s="16"/>
    </row>
    <row r="18" spans="1:4" ht="15.75" thickBot="1">
      <c r="A18" s="17" t="s">
        <v>96</v>
      </c>
      <c r="B18" s="18"/>
      <c r="C18" s="18"/>
      <c r="D18" s="19"/>
    </row>
    <row r="19" spans="1:4" ht="15.75" thickBot="1"/>
    <row r="20" spans="1:4" ht="123" hidden="1" customHeight="1"/>
    <row r="21" spans="1:4" ht="31.5" customHeight="1">
      <c r="A21" s="37" t="s">
        <v>127</v>
      </c>
      <c r="B21" s="12"/>
      <c r="C21" s="12"/>
      <c r="D21" s="13"/>
    </row>
    <row r="22" spans="1:4">
      <c r="A22" s="14" t="s">
        <v>97</v>
      </c>
      <c r="B22" s="32"/>
      <c r="C22" s="32"/>
      <c r="D22" s="16"/>
    </row>
    <row r="23" spans="1:4">
      <c r="A23" s="14" t="s">
        <v>98</v>
      </c>
      <c r="B23" s="32"/>
      <c r="C23" s="32"/>
      <c r="D23" s="16"/>
    </row>
    <row r="24" spans="1:4">
      <c r="A24" s="14" t="s">
        <v>99</v>
      </c>
      <c r="B24" s="32"/>
      <c r="C24" s="32"/>
      <c r="D24" s="16"/>
    </row>
    <row r="25" spans="1:4">
      <c r="A25" s="14" t="s">
        <v>100</v>
      </c>
      <c r="B25" s="32"/>
      <c r="C25" s="32"/>
      <c r="D25" s="16"/>
    </row>
    <row r="26" spans="1:4">
      <c r="A26" s="14" t="s">
        <v>101</v>
      </c>
      <c r="B26" s="32"/>
      <c r="C26" s="32"/>
      <c r="D26" s="16"/>
    </row>
    <row r="27" spans="1:4" s="3" customFormat="1">
      <c r="A27" s="14" t="s">
        <v>105</v>
      </c>
      <c r="B27" s="32"/>
      <c r="C27" s="32"/>
      <c r="D27" s="16"/>
    </row>
    <row r="28" spans="1:4">
      <c r="A28" s="14" t="s">
        <v>102</v>
      </c>
      <c r="B28" s="32"/>
      <c r="C28" s="32"/>
      <c r="D28" s="16"/>
    </row>
    <row r="29" spans="1:4">
      <c r="A29" s="14" t="s">
        <v>103</v>
      </c>
      <c r="B29" s="32"/>
      <c r="C29" s="32"/>
      <c r="D29" s="16"/>
    </row>
    <row r="30" spans="1:4">
      <c r="A30" s="14" t="s">
        <v>104</v>
      </c>
      <c r="B30" s="32"/>
      <c r="C30" s="32"/>
      <c r="D30" s="16"/>
    </row>
    <row r="31" spans="1:4">
      <c r="A31" s="14"/>
      <c r="B31" s="32"/>
      <c r="C31" s="32"/>
      <c r="D31" s="16"/>
    </row>
    <row r="32" spans="1:4">
      <c r="A32" s="14" t="s">
        <v>106</v>
      </c>
      <c r="B32" s="32"/>
      <c r="C32" s="32"/>
      <c r="D32" s="16"/>
    </row>
    <row r="33" spans="1:4">
      <c r="A33" s="14" t="s">
        <v>107</v>
      </c>
      <c r="B33" s="32"/>
      <c r="C33" s="32"/>
      <c r="D33" s="16"/>
    </row>
    <row r="34" spans="1:4">
      <c r="A34" s="14" t="s">
        <v>108</v>
      </c>
      <c r="B34" s="32"/>
      <c r="C34" s="32"/>
      <c r="D34" s="16"/>
    </row>
    <row r="35" spans="1:4">
      <c r="A35" s="14" t="s">
        <v>109</v>
      </c>
      <c r="B35" s="32"/>
      <c r="C35" s="32"/>
      <c r="D35" s="16"/>
    </row>
    <row r="36" spans="1:4" ht="11.25" customHeight="1" thickBot="1">
      <c r="A36" s="17"/>
      <c r="B36" s="18"/>
      <c r="C36" s="18"/>
      <c r="D36" s="19"/>
    </row>
    <row r="37" spans="1:4" hidden="1">
      <c r="A37" s="15"/>
      <c r="B37" s="15"/>
      <c r="C37" s="15"/>
      <c r="D37" s="15"/>
    </row>
    <row r="38" spans="1:4" hidden="1"/>
    <row r="39" spans="1:4" ht="15.75" thickBot="1"/>
    <row r="40" spans="1:4">
      <c r="A40" s="29" t="s">
        <v>128</v>
      </c>
    </row>
    <row r="41" spans="1:4">
      <c r="A41" s="30" t="s">
        <v>110</v>
      </c>
    </row>
    <row r="42" spans="1:4" s="3" customFormat="1">
      <c r="A42" s="30" t="s">
        <v>112</v>
      </c>
    </row>
    <row r="43" spans="1:4" ht="15.75" thickBot="1">
      <c r="A43" s="31" t="s">
        <v>111</v>
      </c>
    </row>
    <row r="45" spans="1:4">
      <c r="A45" t="s">
        <v>123</v>
      </c>
    </row>
    <row r="46" spans="1:4" ht="15.75" thickBot="1"/>
    <row r="47" spans="1:4">
      <c r="A47" s="11" t="s">
        <v>124</v>
      </c>
      <c r="B47" s="13"/>
    </row>
    <row r="48" spans="1:4">
      <c r="A48" s="14" t="s">
        <v>113</v>
      </c>
      <c r="B48" s="16"/>
    </row>
    <row r="49" spans="1:2">
      <c r="A49" s="14" t="s">
        <v>114</v>
      </c>
      <c r="B49" s="16"/>
    </row>
    <row r="50" spans="1:2">
      <c r="A50" s="14" t="s">
        <v>115</v>
      </c>
      <c r="B50" s="16"/>
    </row>
    <row r="51" spans="1:2">
      <c r="A51" s="14" t="s">
        <v>116</v>
      </c>
      <c r="B51" s="16"/>
    </row>
    <row r="52" spans="1:2">
      <c r="A52" s="14" t="s">
        <v>117</v>
      </c>
      <c r="B52" s="16"/>
    </row>
    <row r="53" spans="1:2">
      <c r="A53" s="14" t="s">
        <v>118</v>
      </c>
      <c r="B53" s="16"/>
    </row>
    <row r="54" spans="1:2">
      <c r="A54" s="14" t="s">
        <v>119</v>
      </c>
      <c r="B54" s="16"/>
    </row>
    <row r="55" spans="1:2">
      <c r="A55" s="14">
        <f>(1-0.97)/(2.844*(1-0.8))</f>
        <v>5.2742616033755331E-2</v>
      </c>
      <c r="B55" s="16"/>
    </row>
    <row r="56" spans="1:2">
      <c r="A56" s="14" t="s">
        <v>120</v>
      </c>
      <c r="B56" s="16"/>
    </row>
    <row r="57" spans="1:2">
      <c r="A57" s="14" t="s">
        <v>122</v>
      </c>
      <c r="B57" s="16"/>
    </row>
    <row r="58" spans="1:2">
      <c r="A58" s="14" t="s">
        <v>121</v>
      </c>
      <c r="B58" s="16"/>
    </row>
    <row r="59" spans="1:2">
      <c r="A59" s="14"/>
      <c r="B59" s="16"/>
    </row>
    <row r="60" spans="1:2" ht="15.75" thickBot="1">
      <c r="A60" s="17"/>
      <c r="B60" s="19"/>
    </row>
  </sheetData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L63"/>
  <sheetViews>
    <sheetView topLeftCell="A67" workbookViewId="0">
      <selection activeCell="I24" sqref="I24"/>
    </sheetView>
  </sheetViews>
  <sheetFormatPr defaultRowHeight="15"/>
  <cols>
    <col min="3" max="3" width="10.7109375" style="58" bestFit="1" customWidth="1"/>
    <col min="8" max="8" width="23.42578125" customWidth="1"/>
    <col min="10" max="10" width="17.7109375" customWidth="1"/>
    <col min="12" max="12" width="13.5703125" customWidth="1"/>
  </cols>
  <sheetData>
    <row r="1" spans="1:3" ht="15.75" thickBot="1">
      <c r="A1" s="24" t="s">
        <v>129</v>
      </c>
      <c r="B1" s="26"/>
    </row>
    <row r="2" spans="1:3" s="3" customFormat="1">
      <c r="C2" s="58"/>
    </row>
    <row r="3" spans="1:3" s="3" customFormat="1">
      <c r="C3" s="58"/>
    </row>
    <row r="4" spans="1:3" s="3" customFormat="1">
      <c r="C4" s="58"/>
    </row>
    <row r="5" spans="1:3" s="3" customFormat="1">
      <c r="C5" s="58"/>
    </row>
    <row r="6" spans="1:3" s="3" customFormat="1">
      <c r="C6" s="58"/>
    </row>
    <row r="7" spans="1:3" s="3" customFormat="1">
      <c r="C7" s="58"/>
    </row>
    <row r="8" spans="1:3" s="3" customFormat="1">
      <c r="C8" s="58"/>
    </row>
    <row r="9" spans="1:3" s="3" customFormat="1">
      <c r="C9" s="58"/>
    </row>
    <row r="10" spans="1:3" s="3" customFormat="1">
      <c r="C10" s="58"/>
    </row>
    <row r="11" spans="1:3" s="3" customFormat="1">
      <c r="C11" s="58"/>
    </row>
    <row r="12" spans="1:3" s="3" customFormat="1">
      <c r="C12" s="58"/>
    </row>
    <row r="13" spans="1:3" s="3" customFormat="1">
      <c r="C13" s="58"/>
    </row>
    <row r="14" spans="1:3" s="3" customFormat="1">
      <c r="C14" s="58"/>
    </row>
    <row r="15" spans="1:3" s="3" customFormat="1">
      <c r="C15" s="58"/>
    </row>
    <row r="16" spans="1:3" s="3" customFormat="1">
      <c r="C16" s="58"/>
    </row>
    <row r="17" spans="1:7" s="3" customFormat="1">
      <c r="A17" s="15" t="s">
        <v>157</v>
      </c>
      <c r="B17" s="15"/>
      <c r="C17" s="67"/>
      <c r="D17" s="15"/>
    </row>
    <row r="18" spans="1:7" s="3" customFormat="1">
      <c r="C18" s="58"/>
    </row>
    <row r="20" spans="1:7">
      <c r="A20" t="s">
        <v>133</v>
      </c>
    </row>
    <row r="21" spans="1:7" ht="15.75" thickBot="1"/>
    <row r="22" spans="1:7" ht="15.75" thickBot="1">
      <c r="A22" s="38"/>
      <c r="B22" s="39"/>
      <c r="C22" s="81" t="s">
        <v>135</v>
      </c>
      <c r="D22" s="82"/>
      <c r="E22" s="83"/>
      <c r="F22" s="39"/>
      <c r="G22" s="40"/>
    </row>
    <row r="23" spans="1:7" ht="15.75" thickBot="1">
      <c r="A23" s="62" t="s">
        <v>134</v>
      </c>
      <c r="B23" s="59" t="s">
        <v>130</v>
      </c>
      <c r="C23" s="63" t="s">
        <v>136</v>
      </c>
      <c r="D23" s="60" t="s">
        <v>137</v>
      </c>
      <c r="E23" s="61" t="s">
        <v>138</v>
      </c>
      <c r="F23" s="60" t="s">
        <v>139</v>
      </c>
      <c r="G23" s="61" t="s">
        <v>140</v>
      </c>
    </row>
    <row r="24" spans="1:7">
      <c r="A24" s="29"/>
      <c r="B24" s="39" t="s">
        <v>0</v>
      </c>
      <c r="C24" s="64">
        <v>4</v>
      </c>
      <c r="D24" s="39">
        <v>5</v>
      </c>
      <c r="E24" s="40">
        <v>6</v>
      </c>
      <c r="F24" s="39">
        <f>(C24+4*D24+E24)/6</f>
        <v>5</v>
      </c>
      <c r="G24" s="34"/>
    </row>
    <row r="25" spans="1:7">
      <c r="A25" s="30" t="s">
        <v>131</v>
      </c>
      <c r="B25" s="41" t="s">
        <v>1</v>
      </c>
      <c r="C25" s="65">
        <v>7</v>
      </c>
      <c r="D25" s="41">
        <v>8</v>
      </c>
      <c r="E25" s="42">
        <v>10</v>
      </c>
      <c r="F25" s="41">
        <f t="shared" ref="F25:F29" si="0">(C25+4*D25+E25)/6</f>
        <v>8.1666666666666661</v>
      </c>
      <c r="G25" s="35"/>
    </row>
    <row r="26" spans="1:7" ht="15.75" thickBot="1">
      <c r="A26" s="31"/>
      <c r="B26" s="43" t="s">
        <v>2</v>
      </c>
      <c r="C26" s="66">
        <v>3</v>
      </c>
      <c r="D26" s="43">
        <v>5</v>
      </c>
      <c r="E26" s="44">
        <v>9</v>
      </c>
      <c r="F26" s="43">
        <f t="shared" si="0"/>
        <v>5.333333333333333</v>
      </c>
      <c r="G26" s="36">
        <f>SUM(F24:F26)</f>
        <v>18.5</v>
      </c>
    </row>
    <row r="27" spans="1:7">
      <c r="A27" s="30" t="s">
        <v>132</v>
      </c>
      <c r="B27" s="41" t="s">
        <v>3</v>
      </c>
      <c r="C27" s="65">
        <v>7</v>
      </c>
      <c r="D27" s="41">
        <v>8</v>
      </c>
      <c r="E27" s="42">
        <v>11</v>
      </c>
      <c r="F27" s="41">
        <f t="shared" si="0"/>
        <v>8.3333333333333339</v>
      </c>
      <c r="G27" s="35"/>
    </row>
    <row r="28" spans="1:7">
      <c r="A28" s="30"/>
      <c r="B28" s="41" t="s">
        <v>4</v>
      </c>
      <c r="C28" s="65">
        <v>2</v>
      </c>
      <c r="D28" s="41">
        <v>3</v>
      </c>
      <c r="E28" s="42">
        <v>4</v>
      </c>
      <c r="F28" s="41">
        <f t="shared" si="0"/>
        <v>3</v>
      </c>
      <c r="G28" s="35">
        <f>SUM(F27:F29)</f>
        <v>15.166666666666668</v>
      </c>
    </row>
    <row r="29" spans="1:7" ht="15.75" thickBot="1">
      <c r="A29" s="31"/>
      <c r="B29" s="43" t="s">
        <v>5</v>
      </c>
      <c r="C29" s="66">
        <v>1</v>
      </c>
      <c r="D29" s="43">
        <v>4</v>
      </c>
      <c r="E29" s="44">
        <v>6</v>
      </c>
      <c r="F29" s="43">
        <f t="shared" si="0"/>
        <v>3.8333333333333335</v>
      </c>
      <c r="G29" s="36"/>
    </row>
    <row r="31" spans="1:7">
      <c r="A31" t="s">
        <v>141</v>
      </c>
    </row>
    <row r="33" spans="1:10">
      <c r="A33" t="s">
        <v>142</v>
      </c>
    </row>
    <row r="34" spans="1:10">
      <c r="A34" t="s">
        <v>143</v>
      </c>
    </row>
    <row r="35" spans="1:10">
      <c r="A35" t="s">
        <v>144</v>
      </c>
    </row>
    <row r="36" spans="1:10">
      <c r="A36" t="s">
        <v>145</v>
      </c>
    </row>
    <row r="37" spans="1:10">
      <c r="A37" t="s">
        <v>146</v>
      </c>
    </row>
    <row r="38" spans="1:10">
      <c r="A38" t="s">
        <v>147</v>
      </c>
    </row>
    <row r="39" spans="1:10" ht="15.75" thickBot="1"/>
    <row r="40" spans="1:10" ht="15.75" thickBot="1">
      <c r="A40" s="38"/>
      <c r="B40" s="39"/>
      <c r="C40" s="81" t="s">
        <v>135</v>
      </c>
      <c r="D40" s="82"/>
      <c r="E40" s="83"/>
      <c r="F40" s="39"/>
      <c r="G40" s="40"/>
      <c r="H40" s="34"/>
      <c r="I40" s="34"/>
      <c r="J40" s="40"/>
    </row>
    <row r="41" spans="1:10" ht="15.75" thickBot="1">
      <c r="A41" s="62" t="s">
        <v>134</v>
      </c>
      <c r="B41" s="59" t="s">
        <v>130</v>
      </c>
      <c r="C41" s="63" t="s">
        <v>136</v>
      </c>
      <c r="D41" s="60" t="s">
        <v>137</v>
      </c>
      <c r="E41" s="61" t="s">
        <v>138</v>
      </c>
      <c r="F41" s="60" t="s">
        <v>139</v>
      </c>
      <c r="G41" s="61" t="s">
        <v>140</v>
      </c>
      <c r="H41" s="36" t="s">
        <v>148</v>
      </c>
      <c r="I41" s="36" t="s">
        <v>150</v>
      </c>
      <c r="J41" s="44" t="s">
        <v>149</v>
      </c>
    </row>
    <row r="42" spans="1:10">
      <c r="A42" s="29"/>
      <c r="B42" s="39" t="s">
        <v>0</v>
      </c>
      <c r="C42" s="64">
        <v>4</v>
      </c>
      <c r="D42" s="39">
        <v>5</v>
      </c>
      <c r="E42" s="40">
        <v>6</v>
      </c>
      <c r="F42" s="39">
        <f>(C42+4*D42+E42)/6</f>
        <v>5</v>
      </c>
      <c r="G42" s="29"/>
      <c r="H42" s="35">
        <f>((E42-C42)^2/36)</f>
        <v>0.1111111111111111</v>
      </c>
      <c r="I42" s="30"/>
      <c r="J42" s="42"/>
    </row>
    <row r="43" spans="1:10">
      <c r="A43" s="30" t="s">
        <v>131</v>
      </c>
      <c r="B43" s="41" t="s">
        <v>1</v>
      </c>
      <c r="C43" s="65">
        <v>7</v>
      </c>
      <c r="D43" s="41">
        <v>8</v>
      </c>
      <c r="E43" s="42">
        <v>10</v>
      </c>
      <c r="F43" s="41">
        <f t="shared" ref="F43:F47" si="1">(C43+4*D43+E43)/6</f>
        <v>8.1666666666666661</v>
      </c>
      <c r="G43" s="30"/>
      <c r="H43" s="35">
        <f t="shared" ref="H43:H47" si="2">((E43-C43)^2/36)</f>
        <v>0.25</v>
      </c>
      <c r="I43" s="30">
        <f>SUM(H42:H44)</f>
        <v>1.3611111111111112</v>
      </c>
      <c r="J43" s="42">
        <f>SQRT(I43)</f>
        <v>1.1666666666666667</v>
      </c>
    </row>
    <row r="44" spans="1:10" ht="15.75" thickBot="1">
      <c r="A44" s="31"/>
      <c r="B44" s="43" t="s">
        <v>2</v>
      </c>
      <c r="C44" s="66">
        <v>3</v>
      </c>
      <c r="D44" s="43">
        <v>5</v>
      </c>
      <c r="E44" s="44">
        <v>9</v>
      </c>
      <c r="F44" s="43">
        <f t="shared" si="1"/>
        <v>5.333333333333333</v>
      </c>
      <c r="G44" s="31">
        <f>SUM(F42:F44)</f>
        <v>18.5</v>
      </c>
      <c r="H44" s="35">
        <f t="shared" si="2"/>
        <v>1</v>
      </c>
      <c r="I44" s="30"/>
      <c r="J44" s="42"/>
    </row>
    <row r="45" spans="1:10">
      <c r="A45" s="30" t="s">
        <v>132</v>
      </c>
      <c r="B45" s="41" t="s">
        <v>3</v>
      </c>
      <c r="C45" s="65">
        <v>7</v>
      </c>
      <c r="D45" s="41">
        <v>8</v>
      </c>
      <c r="E45" s="42">
        <v>11</v>
      </c>
      <c r="F45" s="41">
        <f t="shared" si="1"/>
        <v>8.3333333333333339</v>
      </c>
      <c r="G45" s="30"/>
      <c r="H45" s="34">
        <f t="shared" si="2"/>
        <v>0.44444444444444442</v>
      </c>
      <c r="I45" s="29"/>
      <c r="J45" s="40"/>
    </row>
    <row r="46" spans="1:10">
      <c r="A46" s="30"/>
      <c r="B46" s="41" t="s">
        <v>4</v>
      </c>
      <c r="C46" s="65">
        <v>2</v>
      </c>
      <c r="D46" s="41">
        <v>3</v>
      </c>
      <c r="E46" s="42">
        <v>4</v>
      </c>
      <c r="F46" s="41">
        <f t="shared" si="1"/>
        <v>3</v>
      </c>
      <c r="G46" s="30">
        <f>SUM(F45:F47)</f>
        <v>15.166666666666668</v>
      </c>
      <c r="H46" s="35">
        <f t="shared" si="2"/>
        <v>0.1111111111111111</v>
      </c>
      <c r="I46" s="30">
        <f>SUM(H45:H47)</f>
        <v>1.25</v>
      </c>
      <c r="J46" s="42">
        <f t="shared" ref="J46" si="3">SQRT(I46)</f>
        <v>1.1180339887498949</v>
      </c>
    </row>
    <row r="47" spans="1:10" ht="15.75" thickBot="1">
      <c r="A47" s="31"/>
      <c r="B47" s="43" t="s">
        <v>5</v>
      </c>
      <c r="C47" s="66">
        <v>1</v>
      </c>
      <c r="D47" s="43">
        <v>4</v>
      </c>
      <c r="E47" s="44">
        <v>6</v>
      </c>
      <c r="F47" s="43">
        <f t="shared" si="1"/>
        <v>3.8333333333333335</v>
      </c>
      <c r="G47" s="31"/>
      <c r="H47" s="36">
        <f t="shared" si="2"/>
        <v>0.69444444444444442</v>
      </c>
      <c r="I47" s="31"/>
      <c r="J47" s="44"/>
    </row>
    <row r="49" spans="1:12">
      <c r="A49" t="s">
        <v>151</v>
      </c>
    </row>
    <row r="50" spans="1:12">
      <c r="A50" t="s">
        <v>152</v>
      </c>
    </row>
    <row r="52" spans="1:12" ht="15.75" thickBot="1"/>
    <row r="53" spans="1:12" ht="15.75" thickBot="1">
      <c r="A53" s="38"/>
      <c r="B53" s="39"/>
      <c r="C53" s="81" t="s">
        <v>135</v>
      </c>
      <c r="D53" s="82"/>
      <c r="E53" s="83"/>
      <c r="F53" s="39"/>
      <c r="G53" s="48"/>
      <c r="H53" s="29"/>
      <c r="I53" s="29"/>
      <c r="J53" s="29"/>
      <c r="K53" s="29"/>
      <c r="L53" s="48"/>
    </row>
    <row r="54" spans="1:12" ht="15.75" thickBot="1">
      <c r="A54" s="62" t="s">
        <v>134</v>
      </c>
      <c r="B54" s="59" t="s">
        <v>130</v>
      </c>
      <c r="C54" s="63" t="s">
        <v>136</v>
      </c>
      <c r="D54" s="60" t="s">
        <v>137</v>
      </c>
      <c r="E54" s="61" t="s">
        <v>138</v>
      </c>
      <c r="F54" s="60" t="s">
        <v>139</v>
      </c>
      <c r="G54" s="61" t="s">
        <v>140</v>
      </c>
      <c r="H54" s="62" t="s">
        <v>148</v>
      </c>
      <c r="I54" s="62" t="s">
        <v>150</v>
      </c>
      <c r="J54" s="62" t="s">
        <v>149</v>
      </c>
      <c r="K54" s="70" t="s">
        <v>153</v>
      </c>
      <c r="L54" s="71" t="s">
        <v>154</v>
      </c>
    </row>
    <row r="55" spans="1:12">
      <c r="A55" s="29"/>
      <c r="B55" s="39" t="s">
        <v>0</v>
      </c>
      <c r="C55" s="64">
        <v>4</v>
      </c>
      <c r="D55" s="39">
        <v>5</v>
      </c>
      <c r="E55" s="40">
        <v>6</v>
      </c>
      <c r="F55" s="39">
        <f>(C55+4*D55+E55)/6</f>
        <v>5</v>
      </c>
      <c r="G55" s="34"/>
      <c r="H55" s="35">
        <f>((E55-C55)^2/36)</f>
        <v>0.1111111111111111</v>
      </c>
      <c r="I55" s="30"/>
      <c r="J55" s="35"/>
      <c r="K55" s="30"/>
      <c r="L55" s="42"/>
    </row>
    <row r="56" spans="1:12">
      <c r="A56" s="30" t="s">
        <v>131</v>
      </c>
      <c r="B56" s="41" t="s">
        <v>1</v>
      </c>
      <c r="C56" s="65">
        <v>7</v>
      </c>
      <c r="D56" s="41">
        <v>8</v>
      </c>
      <c r="E56" s="42">
        <v>10</v>
      </c>
      <c r="F56" s="41">
        <f t="shared" ref="F56:F60" si="4">(C56+4*D56+E56)/6</f>
        <v>8.1666666666666661</v>
      </c>
      <c r="G56" s="35"/>
      <c r="H56" s="35">
        <f t="shared" ref="H56:H60" si="5">((E56-C56)^2/36)</f>
        <v>0.25</v>
      </c>
      <c r="I56" s="30">
        <f>SUM(H55:H57)</f>
        <v>1.3611111111111112</v>
      </c>
      <c r="J56" s="35">
        <f>SQRT(I56)</f>
        <v>1.1666666666666667</v>
      </c>
      <c r="K56" s="30">
        <f>(18-G57)/J56</f>
        <v>-0.42857142857142855</v>
      </c>
      <c r="L56" s="49">
        <f>NORMSDIST(K56)</f>
        <v>0.33411757089762462</v>
      </c>
    </row>
    <row r="57" spans="1:12" ht="15.75" thickBot="1">
      <c r="A57" s="31"/>
      <c r="B57" s="43" t="s">
        <v>2</v>
      </c>
      <c r="C57" s="66">
        <v>3</v>
      </c>
      <c r="D57" s="43">
        <v>5</v>
      </c>
      <c r="E57" s="44">
        <v>9</v>
      </c>
      <c r="F57" s="43">
        <f t="shared" si="4"/>
        <v>5.333333333333333</v>
      </c>
      <c r="G57" s="36">
        <f>SUM(F55:F57)</f>
        <v>18.5</v>
      </c>
      <c r="H57" s="35">
        <f t="shared" si="5"/>
        <v>1</v>
      </c>
      <c r="I57" s="30"/>
      <c r="J57" s="35"/>
      <c r="K57" s="30"/>
      <c r="L57" s="49"/>
    </row>
    <row r="58" spans="1:12">
      <c r="A58" s="30" t="s">
        <v>132</v>
      </c>
      <c r="B58" s="41" t="s">
        <v>3</v>
      </c>
      <c r="C58" s="65">
        <v>7</v>
      </c>
      <c r="D58" s="41">
        <v>8</v>
      </c>
      <c r="E58" s="42">
        <v>11</v>
      </c>
      <c r="F58" s="41">
        <f t="shared" si="4"/>
        <v>8.3333333333333339</v>
      </c>
      <c r="G58" s="35"/>
      <c r="H58" s="34">
        <f t="shared" si="5"/>
        <v>0.44444444444444442</v>
      </c>
      <c r="I58" s="29"/>
      <c r="J58" s="34"/>
      <c r="K58" s="29"/>
      <c r="L58" s="48"/>
    </row>
    <row r="59" spans="1:12">
      <c r="A59" s="30"/>
      <c r="B59" s="41" t="s">
        <v>4</v>
      </c>
      <c r="C59" s="65">
        <v>2</v>
      </c>
      <c r="D59" s="41">
        <v>3</v>
      </c>
      <c r="E59" s="42">
        <v>4</v>
      </c>
      <c r="F59" s="41">
        <f t="shared" si="4"/>
        <v>3</v>
      </c>
      <c r="G59" s="35">
        <f>SUM(F58:F60)</f>
        <v>15.166666666666668</v>
      </c>
      <c r="H59" s="35">
        <f t="shared" si="5"/>
        <v>0.1111111111111111</v>
      </c>
      <c r="I59" s="30">
        <f>SUM(H58:H60)</f>
        <v>1.25</v>
      </c>
      <c r="J59" s="35">
        <f t="shared" ref="J59" si="6">SQRT(I59)</f>
        <v>1.1180339887498949</v>
      </c>
      <c r="K59" s="30">
        <f>(18-G59)/J59</f>
        <v>2.5342103744997604</v>
      </c>
      <c r="L59" s="49">
        <f>(NORMSDIST(K59))</f>
        <v>0.99436494757535832</v>
      </c>
    </row>
    <row r="60" spans="1:12" ht="15.75" thickBot="1">
      <c r="A60" s="31"/>
      <c r="B60" s="43" t="s">
        <v>5</v>
      </c>
      <c r="C60" s="66">
        <v>1</v>
      </c>
      <c r="D60" s="43">
        <v>4</v>
      </c>
      <c r="E60" s="44">
        <v>6</v>
      </c>
      <c r="F60" s="43">
        <f t="shared" si="4"/>
        <v>3.8333333333333335</v>
      </c>
      <c r="G60" s="36"/>
      <c r="H60" s="36">
        <f t="shared" si="5"/>
        <v>0.69444444444444442</v>
      </c>
      <c r="I60" s="31"/>
      <c r="J60" s="36"/>
      <c r="K60" s="31"/>
      <c r="L60" s="57"/>
    </row>
    <row r="61" spans="1:12" ht="15.75" thickBot="1"/>
    <row r="62" spans="1:12">
      <c r="A62" s="46" t="s">
        <v>155</v>
      </c>
      <c r="B62" s="47"/>
      <c r="C62" s="68"/>
      <c r="D62" s="47"/>
      <c r="E62" s="47"/>
      <c r="F62" s="47"/>
      <c r="G62" s="47"/>
      <c r="H62" s="48"/>
    </row>
    <row r="63" spans="1:12" ht="15.75" thickBot="1">
      <c r="A63" s="17" t="s">
        <v>156</v>
      </c>
      <c r="B63" s="56"/>
      <c r="C63" s="69"/>
      <c r="D63" s="56"/>
      <c r="E63" s="56"/>
      <c r="F63" s="56"/>
      <c r="G63" s="56"/>
      <c r="H63" s="57"/>
    </row>
  </sheetData>
  <mergeCells count="3">
    <mergeCell ref="C22:E22"/>
    <mergeCell ref="C40:E40"/>
    <mergeCell ref="C53:E5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Question 1</vt:lpstr>
      <vt:lpstr>question 2 </vt:lpstr>
      <vt:lpstr>question 3</vt:lpstr>
      <vt:lpstr>Question 6. </vt:lpstr>
      <vt:lpstr>Number 17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2020-10-14T08:54:21Z</dcterms:created>
  <dcterms:modified xsi:type="dcterms:W3CDTF">2020-10-14T23:59:46Z</dcterms:modified>
</cp:coreProperties>
</file>